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200" windowHeight="7935"/>
  </bookViews>
  <sheets>
    <sheet name="Sheet2" sheetId="2" r:id="rId1"/>
  </sheets>
  <definedNames>
    <definedName name="_xlnm.Print_Titles" localSheetId="0">Sheet2!$1:$3</definedName>
  </definedNames>
  <calcPr calcId="144525"/>
</workbook>
</file>

<file path=xl/sharedStrings.xml><?xml version="1.0" encoding="utf-8"?>
<sst xmlns="http://schemas.openxmlformats.org/spreadsheetml/2006/main" count="321" uniqueCount="169">
  <si>
    <t>和平县疫情防控指挥部接收捐赠救灾物资使用情况公示表（捐赠）</t>
  </si>
  <si>
    <t>公示日期：2020年3月6日</t>
  </si>
  <si>
    <t>序号</t>
  </si>
  <si>
    <t>捐赠时间</t>
  </si>
  <si>
    <t>捐赠防控救灾物资单位</t>
  </si>
  <si>
    <t>捐赠物资名称</t>
  </si>
  <si>
    <t>单位</t>
  </si>
  <si>
    <t>规格/型号/单位</t>
  </si>
  <si>
    <t>收到捐赠物资数量</t>
  </si>
  <si>
    <t>按市场价折算物资单价</t>
  </si>
  <si>
    <t>按市场价折算物资总金额</t>
  </si>
  <si>
    <t>领用捐赠物资数量</t>
  </si>
  <si>
    <t>折算物资资金</t>
  </si>
  <si>
    <t>领用捐赠物资使用单位</t>
  </si>
  <si>
    <t>库存捐赠数量</t>
  </si>
  <si>
    <t>库存捐赠折算金额</t>
  </si>
  <si>
    <t>和平县酒类行业协会</t>
  </si>
  <si>
    <t>百岁山矿泉水</t>
  </si>
  <si>
    <t>瓶</t>
  </si>
  <si>
    <t>348ml*24*50箱</t>
  </si>
  <si>
    <t>和平县高速服务区监测点</t>
  </si>
  <si>
    <t>泰奇八宝粥</t>
  </si>
  <si>
    <t>罐</t>
  </si>
  <si>
    <t>370g*24罐*10箱</t>
  </si>
  <si>
    <t>康师傅桶面</t>
  </si>
  <si>
    <t>桶</t>
  </si>
  <si>
    <t>113g*12桶*10箱</t>
  </si>
  <si>
    <t>和平县工商联青年组</t>
  </si>
  <si>
    <t>一次性口罩</t>
  </si>
  <si>
    <t>个</t>
  </si>
  <si>
    <t>和平县14个监测点</t>
  </si>
  <si>
    <t>一次性手套</t>
  </si>
  <si>
    <t>双</t>
  </si>
  <si>
    <t>深圳市和平商会</t>
  </si>
  <si>
    <t>黄可真个人捐赠</t>
  </si>
  <si>
    <t>河源市晟晖大工程建设有限公司</t>
  </si>
  <si>
    <t>隔离防护面罩</t>
  </si>
  <si>
    <t>广东昱阳生物科技有限公司</t>
  </si>
  <si>
    <t>红外线体温计</t>
  </si>
  <si>
    <t>部</t>
  </si>
  <si>
    <t>温氏集团忠信分公司</t>
  </si>
  <si>
    <t>75%酒精</t>
  </si>
  <si>
    <t>25000ml/桶，25kg/桶</t>
  </si>
  <si>
    <t>南和集团</t>
  </si>
  <si>
    <t>N95口罩</t>
  </si>
  <si>
    <t>和平县中医院</t>
  </si>
  <si>
    <t>深圳市康乐菲装饰工程有限公司，广东省南茶园生态农业有限公司，深圳市阳夏水产有限公司，和平县福楼醒狮文化传播股份有限公司，深圳市佳锦浩投资有限公司，深圳鸿济生态农业科技有限公司</t>
  </si>
  <si>
    <t>75%酒精消毒抑菌液</t>
  </si>
  <si>
    <t>支</t>
  </si>
  <si>
    <t>60ml</t>
  </si>
  <si>
    <t>电视台</t>
  </si>
  <si>
    <t>政数局</t>
  </si>
  <si>
    <t>平海宾馆隔离点</t>
  </si>
  <si>
    <t>县防控处置组</t>
  </si>
  <si>
    <t>城管局</t>
  </si>
  <si>
    <t>防控县委督导组</t>
  </si>
  <si>
    <t>礼士卫生院</t>
  </si>
  <si>
    <t>大坝卫生院</t>
  </si>
  <si>
    <t>县卫监所</t>
  </si>
  <si>
    <t>和平县13个监测点</t>
  </si>
  <si>
    <t>县委办</t>
  </si>
  <si>
    <t>县人大办</t>
  </si>
  <si>
    <t>县税务局</t>
  </si>
  <si>
    <t>县宣传部</t>
  </si>
  <si>
    <t>合水镇政府</t>
  </si>
  <si>
    <t>和平县疾病预防控制中心</t>
  </si>
  <si>
    <t>青州镇卫生院</t>
  </si>
  <si>
    <t>84消毒液（5L)</t>
  </si>
  <si>
    <t>4瓶/箱*50箱,5L/瓶</t>
  </si>
  <si>
    <t>礼士镇政府</t>
  </si>
  <si>
    <t>残联</t>
  </si>
  <si>
    <t>国资公司</t>
  </si>
  <si>
    <t>环保局</t>
  </si>
  <si>
    <t>县发改物资仓库</t>
  </si>
  <si>
    <t>火车站派出所</t>
  </si>
  <si>
    <t>和平县人民医院</t>
  </si>
  <si>
    <t>和平县天平供水司</t>
  </si>
  <si>
    <t>浰源镇卫生院</t>
  </si>
  <si>
    <t>贝墩镇政府</t>
  </si>
  <si>
    <t>公白镇政府</t>
  </si>
  <si>
    <t>县林业局</t>
  </si>
  <si>
    <t>妇幼保健院</t>
  </si>
  <si>
    <t>和平县妇幼保健院</t>
  </si>
  <si>
    <t>和平县精神康复中心</t>
  </si>
  <si>
    <t>和平县看守所</t>
  </si>
  <si>
    <t>和平县卫生健康局</t>
  </si>
  <si>
    <t>防护服</t>
  </si>
  <si>
    <t>件</t>
  </si>
  <si>
    <t>中交隧道局</t>
  </si>
  <si>
    <t>一次性外科口罩</t>
  </si>
  <si>
    <t>和平县合水镇政府</t>
  </si>
  <si>
    <t>和平县合水镇清凉寺</t>
  </si>
  <si>
    <t>和平县康弘大药房</t>
  </si>
  <si>
    <t>84消毒液（1L)</t>
  </si>
  <si>
    <t>1L/瓶</t>
  </si>
  <si>
    <t>武警中队</t>
  </si>
  <si>
    <t>板蓝根颗粒</t>
  </si>
  <si>
    <t>包</t>
  </si>
  <si>
    <t>10g/20袋/包</t>
  </si>
  <si>
    <t>县防控指挥专班</t>
  </si>
  <si>
    <t>县防控物资保障组</t>
  </si>
  <si>
    <t>县卫健局驻村扶贫组</t>
  </si>
  <si>
    <t>和平县显赫科技集团有限公司、和平县传统杨式太极拳协会、和平县龙记食品有限公司、和平县龙记私房菜</t>
  </si>
  <si>
    <t>蜂蜜、菊花、金银花、红枣、灵芝、白银耳、罗汉果、片糖</t>
  </si>
  <si>
    <t>免洗抑菌洗手液</t>
  </si>
  <si>
    <t>500ml/瓶</t>
  </si>
  <si>
    <t>县审计局</t>
  </si>
  <si>
    <t>县应急管理局</t>
  </si>
  <si>
    <t>古寨镇政府</t>
  </si>
  <si>
    <t>彭寨镇政府</t>
  </si>
  <si>
    <t>机关事务局</t>
  </si>
  <si>
    <t>大坝镇政府</t>
  </si>
  <si>
    <t>林寨镇卫生院</t>
  </si>
  <si>
    <t>和平县拘留所</t>
  </si>
  <si>
    <t>和平县卫监所</t>
  </si>
  <si>
    <t>不动产登记中心</t>
  </si>
  <si>
    <t>牛奶</t>
  </si>
  <si>
    <t>箱</t>
  </si>
  <si>
    <t>12盒/箱</t>
  </si>
  <si>
    <t>盐焗鸡蛋</t>
  </si>
  <si>
    <t>20个/箱*24箱</t>
  </si>
  <si>
    <t>广东健康在线信息技术股份有限公司</t>
  </si>
  <si>
    <t>免洗外科手消毒凝胶</t>
  </si>
  <si>
    <t>县纪委办</t>
  </si>
  <si>
    <t>和平县农商行</t>
  </si>
  <si>
    <t>惠州市瞻高医疗器械有限公司</t>
  </si>
  <si>
    <t>隔离衣</t>
  </si>
  <si>
    <t>套</t>
  </si>
  <si>
    <t>中国初级卫生保健基金会</t>
  </si>
  <si>
    <t>400ml/瓶，34瓶/箱</t>
  </si>
  <si>
    <t>合水镇卫生院</t>
  </si>
  <si>
    <t>公白镇卫生院</t>
  </si>
  <si>
    <t>礼士镇卫生院</t>
  </si>
  <si>
    <t>和平县慢性病防治站</t>
  </si>
  <si>
    <t>阳明镇卫生院</t>
  </si>
  <si>
    <t>东水镇卫生院</t>
  </si>
  <si>
    <t>大坝镇卫生院</t>
  </si>
  <si>
    <t>上陵镇卫生院</t>
  </si>
  <si>
    <t>下车镇卫生院</t>
  </si>
  <si>
    <t>长塘镇卫生院</t>
  </si>
  <si>
    <t>优胜镇卫生院</t>
  </si>
  <si>
    <t>贝墩镇卫生院</t>
  </si>
  <si>
    <t>彭寨镇卫生院</t>
  </si>
  <si>
    <t>古寨镇卫生院</t>
  </si>
  <si>
    <t>广东萱嘉医品健康科技有限公司</t>
  </si>
  <si>
    <t>草本抑菌离子凝胶</t>
  </si>
  <si>
    <t>40支/箱，100ml/瓶</t>
  </si>
  <si>
    <t>和平县计划生育服务站</t>
  </si>
  <si>
    <t>医用隔离眼罩</t>
  </si>
  <si>
    <t>瑞士Sinovital公司罗北平先生</t>
  </si>
  <si>
    <t>住建局</t>
  </si>
  <si>
    <t>阳明镇政府</t>
  </si>
  <si>
    <t>县民政局</t>
  </si>
  <si>
    <t>医保局</t>
  </si>
  <si>
    <t>物业管理局</t>
  </si>
  <si>
    <t>财政局</t>
  </si>
  <si>
    <t>100支/箱，100ml/支</t>
  </si>
  <si>
    <t>和平县卫健局</t>
  </si>
  <si>
    <t>县委巡察办</t>
  </si>
  <si>
    <t>和平县爱国卫生运动委员会</t>
  </si>
  <si>
    <t>德福农业公司</t>
  </si>
  <si>
    <t>免洗型酒精消毒液</t>
  </si>
  <si>
    <t>100ml/支（铁瓶）</t>
  </si>
  <si>
    <t>100ml/支（塑料瓶）</t>
  </si>
  <si>
    <t>珠海中科先进技术研究院下属孵化企业-珠海萱嘉君行健康产业发展有限公司</t>
  </si>
  <si>
    <t>32支/箱，100ml/瓶</t>
  </si>
  <si>
    <t>经办人签名：</t>
  </si>
  <si>
    <t>复核人签名：</t>
  </si>
  <si>
    <t>接收单位领导签名：</t>
  </si>
</sst>
</file>

<file path=xl/styles.xml><?xml version="1.0" encoding="utf-8"?>
<styleSheet xmlns="http://schemas.openxmlformats.org/spreadsheetml/2006/main">
  <numFmts count="6">
    <numFmt numFmtId="176" formatCode="0_ 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3" formatCode="_ * #,##0.00_ ;_ * \-#,##0.00_ ;_ * &quot;-&quot;??_ ;_ @_ "/>
    <numFmt numFmtId="41" formatCode="_ * #,##0_ ;_ * \-#,##0_ ;_ * &quot;-&quot;_ ;_ @_ "/>
    <numFmt numFmtId="177" formatCode="0.0_ "/>
  </numFmts>
  <fonts count="26">
    <font>
      <sz val="11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0"/>
      <color theme="1"/>
      <name val="宋体"/>
      <charset val="134"/>
      <scheme val="minor"/>
    </font>
    <font>
      <b/>
      <sz val="18"/>
      <color theme="1"/>
      <name val="宋体"/>
      <charset val="134"/>
      <scheme val="minor"/>
    </font>
    <font>
      <sz val="18"/>
      <color theme="1"/>
      <name val="宋体"/>
      <charset val="134"/>
      <scheme val="minor"/>
    </font>
    <font>
      <b/>
      <sz val="10"/>
      <color theme="1"/>
      <name val="宋体"/>
      <charset val="134"/>
      <scheme val="minor"/>
    </font>
    <font>
      <sz val="9"/>
      <color theme="1"/>
      <name val="宋体"/>
      <charset val="134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3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F00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21" fillId="20" borderId="9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19" fillId="12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0" fillId="25" borderId="12" applyNumberFormat="0" applyFont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0" fillId="0" borderId="5" applyNumberFormat="0" applyFill="0" applyAlignment="0" applyProtection="0">
      <alignment vertical="center"/>
    </xf>
    <xf numFmtId="0" fontId="15" fillId="0" borderId="5" applyNumberFormat="0" applyFill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17" fillId="0" borderId="11" applyNumberFormat="0" applyFill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14" fillId="11" borderId="7" applyNumberFormat="0" applyAlignment="0" applyProtection="0">
      <alignment vertical="center"/>
    </xf>
    <xf numFmtId="0" fontId="24" fillId="11" borderId="9" applyNumberFormat="0" applyAlignment="0" applyProtection="0">
      <alignment vertical="center"/>
    </xf>
    <xf numFmtId="0" fontId="20" fillId="18" borderId="8" applyNumberFormat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23" fillId="0" borderId="10" applyNumberFormat="0" applyFill="0" applyAlignment="0" applyProtection="0">
      <alignment vertical="center"/>
    </xf>
    <xf numFmtId="0" fontId="13" fillId="0" borderId="6" applyNumberFormat="0" applyFill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7" fillId="15" borderId="0" applyNumberFormat="0" applyBorder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7" fillId="32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</cellStyleXfs>
  <cellXfs count="40">
    <xf numFmtId="0" fontId="0" fillId="0" borderId="0" xfId="0">
      <alignment vertical="center"/>
    </xf>
    <xf numFmtId="0" fontId="1" fillId="0" borderId="0" xfId="0" applyFont="1">
      <alignment vertical="center"/>
    </xf>
    <xf numFmtId="0" fontId="0" fillId="0" borderId="0" xfId="0" applyAlignment="1">
      <alignment vertical="center" wrapText="1"/>
    </xf>
    <xf numFmtId="0" fontId="2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0" fillId="0" borderId="2" xfId="0" applyBorder="1" applyAlignment="1">
      <alignment horizontal="center" vertical="center"/>
    </xf>
    <xf numFmtId="0" fontId="0" fillId="0" borderId="2" xfId="0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0" fillId="0" borderId="3" xfId="0" applyBorder="1" applyAlignment="1">
      <alignment horizontal="center" vertical="center"/>
    </xf>
    <xf numFmtId="0" fontId="0" fillId="0" borderId="3" xfId="0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0" fillId="0" borderId="4" xfId="0" applyBorder="1" applyAlignment="1">
      <alignment horizontal="center" vertical="center"/>
    </xf>
    <xf numFmtId="0" fontId="0" fillId="0" borderId="4" xfId="0" applyBorder="1" applyAlignment="1">
      <alignment horizontal="center" vertical="center" wrapText="1"/>
    </xf>
    <xf numFmtId="0" fontId="0" fillId="0" borderId="1" xfId="0" applyBorder="1">
      <alignment vertical="center"/>
    </xf>
    <xf numFmtId="176" fontId="0" fillId="0" borderId="1" xfId="0" applyNumberFormat="1" applyBorder="1" applyAlignment="1">
      <alignment horizontal="center" vertical="center"/>
    </xf>
    <xf numFmtId="176" fontId="0" fillId="0" borderId="1" xfId="0" applyNumberFormat="1" applyBorder="1">
      <alignment vertical="center"/>
    </xf>
    <xf numFmtId="177" fontId="0" fillId="0" borderId="1" xfId="0" applyNumberFormat="1" applyBorder="1" applyAlignment="1">
      <alignment horizontal="center" vertical="center"/>
    </xf>
    <xf numFmtId="177" fontId="0" fillId="0" borderId="1" xfId="0" applyNumberFormat="1" applyBorder="1">
      <alignment vertical="center"/>
    </xf>
    <xf numFmtId="0" fontId="0" fillId="0" borderId="1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0" fillId="0" borderId="4" xfId="0" applyBorder="1" applyAlignment="1">
      <alignment vertical="center"/>
    </xf>
    <xf numFmtId="0" fontId="0" fillId="0" borderId="2" xfId="0" applyFont="1" applyBorder="1" applyAlignment="1">
      <alignment horizontal="center" vertical="center" wrapText="1"/>
    </xf>
    <xf numFmtId="0" fontId="0" fillId="0" borderId="3" xfId="0" applyFont="1" applyBorder="1" applyAlignment="1">
      <alignment horizontal="center" vertical="center" wrapText="1"/>
    </xf>
    <xf numFmtId="176" fontId="0" fillId="0" borderId="2" xfId="0" applyNumberFormat="1" applyBorder="1" applyAlignment="1">
      <alignment horizontal="center" vertical="center"/>
    </xf>
    <xf numFmtId="176" fontId="0" fillId="0" borderId="4" xfId="0" applyNumberFormat="1" applyBorder="1" applyAlignment="1">
      <alignment horizontal="center" vertical="center"/>
    </xf>
    <xf numFmtId="176" fontId="0" fillId="0" borderId="3" xfId="0" applyNumberFormat="1" applyBorder="1" applyAlignment="1">
      <alignment horizontal="center" vertical="center"/>
    </xf>
    <xf numFmtId="0" fontId="0" fillId="0" borderId="3" xfId="0" applyFill="1" applyBorder="1" applyAlignment="1">
      <alignment horizontal="center" vertical="center"/>
    </xf>
    <xf numFmtId="0" fontId="6" fillId="0" borderId="1" xfId="0" applyFont="1" applyBorder="1" applyAlignment="1">
      <alignment horizontal="center" vertical="center" wrapText="1"/>
    </xf>
    <xf numFmtId="0" fontId="0" fillId="2" borderId="1" xfId="0" applyFill="1" applyBorder="1" applyAlignment="1">
      <alignment horizontal="center" vertical="center"/>
    </xf>
    <xf numFmtId="0" fontId="0" fillId="0" borderId="0" xfId="0" applyAlignment="1">
      <alignment horizontal="left" vertical="center"/>
    </xf>
    <xf numFmtId="0" fontId="0" fillId="0" borderId="0" xfId="0" applyAlignment="1">
      <alignment horizontal="left" vertical="center" wrapText="1"/>
    </xf>
    <xf numFmtId="0" fontId="0" fillId="0" borderId="0" xfId="0" applyAlignment="1">
      <alignment horizontal="right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87"/>
  <sheetViews>
    <sheetView tabSelected="1" workbookViewId="0">
      <selection activeCell="A1" sqref="A1:N1"/>
    </sheetView>
  </sheetViews>
  <sheetFormatPr defaultColWidth="9" defaultRowHeight="13.5"/>
  <cols>
    <col min="1" max="1" width="5.125" customWidth="1"/>
    <col min="2" max="2" width="9.75" customWidth="1"/>
    <col min="3" max="3" width="19.375" style="2" customWidth="1"/>
    <col min="4" max="4" width="11.125" style="2" customWidth="1"/>
    <col min="5" max="5" width="5.125" customWidth="1"/>
    <col min="6" max="6" width="9.5" style="2" customWidth="1"/>
    <col min="7" max="7" width="8.5" customWidth="1"/>
    <col min="8" max="8" width="7.625" customWidth="1"/>
    <col min="9" max="10" width="7.75" customWidth="1"/>
    <col min="11" max="11" width="7.375" customWidth="1"/>
    <col min="12" max="12" width="18.25" style="3" customWidth="1"/>
    <col min="13" max="13" width="6" customWidth="1"/>
    <col min="14" max="14" width="7.875" customWidth="1"/>
  </cols>
  <sheetData>
    <row r="1" customFormat="1" ht="34.8" customHeight="1" spans="1:14">
      <c r="A1" s="4" t="s">
        <v>0</v>
      </c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</row>
    <row r="2" customFormat="1" ht="34.8" customHeight="1" spans="1:13">
      <c r="A2" s="4"/>
      <c r="B2" s="4"/>
      <c r="C2" s="5"/>
      <c r="D2" s="5"/>
      <c r="E2" s="4"/>
      <c r="F2" s="6" t="s">
        <v>1</v>
      </c>
      <c r="G2" s="6"/>
      <c r="H2" s="6"/>
      <c r="I2" s="6"/>
      <c r="J2" s="6"/>
      <c r="K2" s="6"/>
      <c r="L2" s="3"/>
      <c r="M2" s="6"/>
    </row>
    <row r="3" s="1" customFormat="1" ht="43" customHeight="1" spans="1:14">
      <c r="A3" s="7" t="s">
        <v>2</v>
      </c>
      <c r="B3" s="7" t="s">
        <v>3</v>
      </c>
      <c r="C3" s="8" t="s">
        <v>4</v>
      </c>
      <c r="D3" s="8" t="s">
        <v>5</v>
      </c>
      <c r="E3" s="7" t="s">
        <v>6</v>
      </c>
      <c r="F3" s="8" t="s">
        <v>7</v>
      </c>
      <c r="G3" s="8" t="s">
        <v>8</v>
      </c>
      <c r="H3" s="9" t="s">
        <v>9</v>
      </c>
      <c r="I3" s="9" t="s">
        <v>10</v>
      </c>
      <c r="J3" s="8" t="s">
        <v>11</v>
      </c>
      <c r="K3" s="8" t="s">
        <v>12</v>
      </c>
      <c r="L3" s="8" t="s">
        <v>13</v>
      </c>
      <c r="M3" s="8" t="s">
        <v>14</v>
      </c>
      <c r="N3" s="8" t="s">
        <v>15</v>
      </c>
    </row>
    <row r="4" ht="34" customHeight="1" spans="1:14">
      <c r="A4" s="10">
        <v>1</v>
      </c>
      <c r="B4" s="10">
        <v>20200203</v>
      </c>
      <c r="C4" s="11" t="s">
        <v>16</v>
      </c>
      <c r="D4" s="11" t="s">
        <v>17</v>
      </c>
      <c r="E4" s="10" t="s">
        <v>18</v>
      </c>
      <c r="F4" s="12" t="s">
        <v>19</v>
      </c>
      <c r="G4" s="10">
        <v>1200</v>
      </c>
      <c r="H4" s="10">
        <v>1.67</v>
      </c>
      <c r="I4" s="10">
        <f>SUM(G4*H4)</f>
        <v>2004</v>
      </c>
      <c r="J4" s="10">
        <v>1200</v>
      </c>
      <c r="K4" s="10">
        <f>SUM(H4*J4)</f>
        <v>2004</v>
      </c>
      <c r="L4" s="12" t="s">
        <v>20</v>
      </c>
      <c r="M4" s="21">
        <f t="shared" ref="M4:M16" si="0">SUM(G4-J4)</f>
        <v>0</v>
      </c>
      <c r="N4" s="21">
        <f>SUM(I4-K4)</f>
        <v>0</v>
      </c>
    </row>
    <row r="5" ht="34" customHeight="1" spans="1:14">
      <c r="A5" s="10">
        <v>2</v>
      </c>
      <c r="B5" s="10">
        <v>20200203</v>
      </c>
      <c r="C5" s="11" t="s">
        <v>16</v>
      </c>
      <c r="D5" s="11" t="s">
        <v>21</v>
      </c>
      <c r="E5" s="10" t="s">
        <v>22</v>
      </c>
      <c r="F5" s="12" t="s">
        <v>23</v>
      </c>
      <c r="G5" s="10">
        <v>240</v>
      </c>
      <c r="H5" s="10">
        <v>4.4</v>
      </c>
      <c r="I5" s="10">
        <f>SUM(G5*H5)</f>
        <v>1056</v>
      </c>
      <c r="J5" s="10">
        <v>240</v>
      </c>
      <c r="K5" s="10">
        <f t="shared" ref="K5:K15" si="1">SUM(H5*J5)</f>
        <v>1056</v>
      </c>
      <c r="L5" s="12" t="s">
        <v>20</v>
      </c>
      <c r="M5" s="21">
        <f t="shared" si="0"/>
        <v>0</v>
      </c>
      <c r="N5" s="21">
        <f t="shared" ref="N5:N15" si="2">SUM(I5-K5)</f>
        <v>0</v>
      </c>
    </row>
    <row r="6" ht="34" customHeight="1" spans="1:14">
      <c r="A6" s="10">
        <v>3</v>
      </c>
      <c r="B6" s="10">
        <v>20200203</v>
      </c>
      <c r="C6" s="11" t="s">
        <v>16</v>
      </c>
      <c r="D6" s="11" t="s">
        <v>24</v>
      </c>
      <c r="E6" s="10" t="s">
        <v>25</v>
      </c>
      <c r="F6" s="12" t="s">
        <v>26</v>
      </c>
      <c r="G6" s="10">
        <v>120</v>
      </c>
      <c r="H6" s="10">
        <v>3.33</v>
      </c>
      <c r="I6" s="22">
        <f>SUM(G6*H6)</f>
        <v>399.6</v>
      </c>
      <c r="J6" s="10">
        <v>120</v>
      </c>
      <c r="K6" s="22">
        <f t="shared" si="1"/>
        <v>399.6</v>
      </c>
      <c r="L6" s="12" t="s">
        <v>20</v>
      </c>
      <c r="M6" s="21">
        <f t="shared" si="0"/>
        <v>0</v>
      </c>
      <c r="N6" s="21">
        <f t="shared" si="2"/>
        <v>0</v>
      </c>
    </row>
    <row r="7" ht="34" customHeight="1" spans="1:14">
      <c r="A7" s="10">
        <v>4</v>
      </c>
      <c r="B7" s="10">
        <v>20200208</v>
      </c>
      <c r="C7" s="11" t="s">
        <v>27</v>
      </c>
      <c r="D7" s="11" t="s">
        <v>28</v>
      </c>
      <c r="E7" s="10" t="s">
        <v>29</v>
      </c>
      <c r="F7" s="12"/>
      <c r="G7" s="10">
        <v>10000</v>
      </c>
      <c r="H7" s="10">
        <v>1.2</v>
      </c>
      <c r="I7" s="10">
        <f>SUM(G7*H7)</f>
        <v>12000</v>
      </c>
      <c r="J7" s="10">
        <v>10000</v>
      </c>
      <c r="K7" s="10">
        <f t="shared" si="1"/>
        <v>12000</v>
      </c>
      <c r="L7" s="12" t="s">
        <v>30</v>
      </c>
      <c r="M7" s="21">
        <f t="shared" si="0"/>
        <v>0</v>
      </c>
      <c r="N7" s="21">
        <f t="shared" si="2"/>
        <v>0</v>
      </c>
    </row>
    <row r="8" ht="34" customHeight="1" spans="1:14">
      <c r="A8" s="10">
        <v>5</v>
      </c>
      <c r="B8" s="10">
        <v>20200208</v>
      </c>
      <c r="C8" s="11" t="s">
        <v>27</v>
      </c>
      <c r="D8" s="11" t="s">
        <v>31</v>
      </c>
      <c r="E8" s="10" t="s">
        <v>32</v>
      </c>
      <c r="F8" s="12"/>
      <c r="G8" s="10">
        <v>1129</v>
      </c>
      <c r="H8" s="10">
        <v>0.07</v>
      </c>
      <c r="I8" s="22">
        <f t="shared" ref="I8:I16" si="3">SUM(G8*H8)</f>
        <v>79.03</v>
      </c>
      <c r="J8" s="10">
        <v>1129</v>
      </c>
      <c r="K8" s="22">
        <f t="shared" si="1"/>
        <v>79.03</v>
      </c>
      <c r="L8" s="12" t="s">
        <v>30</v>
      </c>
      <c r="M8" s="21">
        <f t="shared" si="0"/>
        <v>0</v>
      </c>
      <c r="N8" s="21">
        <f t="shared" si="2"/>
        <v>0</v>
      </c>
    </row>
    <row r="9" ht="34" customHeight="1" spans="1:14">
      <c r="A9" s="10">
        <v>6</v>
      </c>
      <c r="B9" s="10">
        <v>20200209</v>
      </c>
      <c r="C9" s="11" t="s">
        <v>33</v>
      </c>
      <c r="D9" s="11" t="s">
        <v>28</v>
      </c>
      <c r="E9" s="10" t="s">
        <v>29</v>
      </c>
      <c r="F9" s="12"/>
      <c r="G9" s="10">
        <v>4400</v>
      </c>
      <c r="H9" s="10">
        <v>1.2</v>
      </c>
      <c r="I9" s="10">
        <f t="shared" si="3"/>
        <v>5280</v>
      </c>
      <c r="J9" s="10">
        <v>4400</v>
      </c>
      <c r="K9" s="10">
        <f t="shared" si="1"/>
        <v>5280</v>
      </c>
      <c r="L9" s="12" t="s">
        <v>30</v>
      </c>
      <c r="M9" s="21">
        <f t="shared" si="0"/>
        <v>0</v>
      </c>
      <c r="N9" s="21">
        <f t="shared" si="2"/>
        <v>0</v>
      </c>
    </row>
    <row r="10" ht="34" customHeight="1" spans="1:14">
      <c r="A10" s="10">
        <v>7</v>
      </c>
      <c r="B10" s="10">
        <v>20200214</v>
      </c>
      <c r="C10" s="11" t="s">
        <v>34</v>
      </c>
      <c r="D10" s="11" t="s">
        <v>28</v>
      </c>
      <c r="E10" s="10" t="s">
        <v>29</v>
      </c>
      <c r="F10" s="12"/>
      <c r="G10" s="10">
        <v>10000</v>
      </c>
      <c r="H10" s="10">
        <v>1.2</v>
      </c>
      <c r="I10" s="10">
        <f t="shared" si="3"/>
        <v>12000</v>
      </c>
      <c r="J10" s="10">
        <v>10000</v>
      </c>
      <c r="K10" s="10">
        <f t="shared" si="1"/>
        <v>12000</v>
      </c>
      <c r="L10" s="12" t="s">
        <v>30</v>
      </c>
      <c r="M10" s="21">
        <f t="shared" si="0"/>
        <v>0</v>
      </c>
      <c r="N10" s="21">
        <f t="shared" si="2"/>
        <v>0</v>
      </c>
    </row>
    <row r="11" ht="34" customHeight="1" spans="1:14">
      <c r="A11" s="10">
        <v>8</v>
      </c>
      <c r="B11" s="10">
        <v>20200216</v>
      </c>
      <c r="C11" s="12" t="s">
        <v>35</v>
      </c>
      <c r="D11" s="11" t="s">
        <v>36</v>
      </c>
      <c r="E11" s="10" t="s">
        <v>29</v>
      </c>
      <c r="F11" s="12"/>
      <c r="G11" s="10">
        <v>280</v>
      </c>
      <c r="H11" s="10">
        <v>10</v>
      </c>
      <c r="I11" s="10">
        <f t="shared" si="3"/>
        <v>2800</v>
      </c>
      <c r="J11" s="10">
        <v>280</v>
      </c>
      <c r="K11" s="10">
        <f t="shared" si="1"/>
        <v>2800</v>
      </c>
      <c r="L11" s="12" t="s">
        <v>30</v>
      </c>
      <c r="M11" s="21">
        <f t="shared" si="0"/>
        <v>0</v>
      </c>
      <c r="N11" s="21">
        <f t="shared" si="2"/>
        <v>0</v>
      </c>
    </row>
    <row r="12" ht="34" customHeight="1" spans="1:14">
      <c r="A12" s="10">
        <v>9</v>
      </c>
      <c r="B12" s="10">
        <v>20200210</v>
      </c>
      <c r="C12" s="11" t="s">
        <v>37</v>
      </c>
      <c r="D12" s="11" t="s">
        <v>38</v>
      </c>
      <c r="E12" s="10" t="s">
        <v>39</v>
      </c>
      <c r="F12" s="12"/>
      <c r="G12" s="10">
        <v>15</v>
      </c>
      <c r="H12" s="10">
        <v>498</v>
      </c>
      <c r="I12" s="10">
        <f t="shared" si="3"/>
        <v>7470</v>
      </c>
      <c r="J12" s="10">
        <v>15</v>
      </c>
      <c r="K12" s="10">
        <f t="shared" si="1"/>
        <v>7470</v>
      </c>
      <c r="L12" s="12" t="s">
        <v>30</v>
      </c>
      <c r="M12" s="21">
        <f t="shared" si="0"/>
        <v>0</v>
      </c>
      <c r="N12" s="21">
        <f t="shared" si="2"/>
        <v>0</v>
      </c>
    </row>
    <row r="13" ht="34" customHeight="1" spans="1:14">
      <c r="A13" s="10">
        <v>10</v>
      </c>
      <c r="B13" s="10">
        <v>20200220</v>
      </c>
      <c r="C13" s="11" t="s">
        <v>40</v>
      </c>
      <c r="D13" s="11" t="s">
        <v>28</v>
      </c>
      <c r="E13" s="10" t="s">
        <v>29</v>
      </c>
      <c r="F13" s="12"/>
      <c r="G13" s="10">
        <v>2000</v>
      </c>
      <c r="H13" s="10">
        <v>1.2</v>
      </c>
      <c r="I13" s="10">
        <f t="shared" si="3"/>
        <v>2400</v>
      </c>
      <c r="J13" s="10">
        <v>2000</v>
      </c>
      <c r="K13" s="10">
        <f t="shared" si="1"/>
        <v>2400</v>
      </c>
      <c r="L13" s="12" t="s">
        <v>30</v>
      </c>
      <c r="M13" s="21">
        <f t="shared" si="0"/>
        <v>0</v>
      </c>
      <c r="N13" s="21">
        <f t="shared" si="2"/>
        <v>0</v>
      </c>
    </row>
    <row r="14" ht="34" customHeight="1" spans="1:14">
      <c r="A14" s="10">
        <v>11</v>
      </c>
      <c r="B14" s="10">
        <v>20200210</v>
      </c>
      <c r="C14" s="11" t="s">
        <v>37</v>
      </c>
      <c r="D14" s="11" t="s">
        <v>41</v>
      </c>
      <c r="E14" s="10" t="s">
        <v>25</v>
      </c>
      <c r="F14" s="12" t="s">
        <v>42</v>
      </c>
      <c r="G14" s="10">
        <v>16</v>
      </c>
      <c r="H14" s="10">
        <v>69</v>
      </c>
      <c r="I14" s="10">
        <f t="shared" si="3"/>
        <v>1104</v>
      </c>
      <c r="J14" s="10">
        <v>2</v>
      </c>
      <c r="K14" s="10">
        <f t="shared" si="1"/>
        <v>138</v>
      </c>
      <c r="L14" s="12" t="s">
        <v>30</v>
      </c>
      <c r="M14" s="21">
        <f t="shared" si="0"/>
        <v>14</v>
      </c>
      <c r="N14" s="21">
        <f t="shared" si="2"/>
        <v>966</v>
      </c>
    </row>
    <row r="15" ht="34" customHeight="1" spans="1:14">
      <c r="A15" s="10">
        <v>12</v>
      </c>
      <c r="B15" s="10">
        <v>20200206</v>
      </c>
      <c r="C15" s="11" t="s">
        <v>43</v>
      </c>
      <c r="D15" s="11" t="s">
        <v>44</v>
      </c>
      <c r="E15" s="10" t="s">
        <v>29</v>
      </c>
      <c r="F15" s="12"/>
      <c r="G15" s="10">
        <v>250</v>
      </c>
      <c r="H15" s="10">
        <v>35</v>
      </c>
      <c r="I15" s="10">
        <f t="shared" si="3"/>
        <v>8750</v>
      </c>
      <c r="J15" s="10">
        <v>100</v>
      </c>
      <c r="K15" s="10">
        <f t="shared" si="1"/>
        <v>3500</v>
      </c>
      <c r="L15" s="12" t="s">
        <v>45</v>
      </c>
      <c r="M15" s="21">
        <f t="shared" si="0"/>
        <v>150</v>
      </c>
      <c r="N15" s="21">
        <f t="shared" si="2"/>
        <v>5250</v>
      </c>
    </row>
    <row r="16" ht="26" customHeight="1" spans="1:14">
      <c r="A16" s="13">
        <v>13</v>
      </c>
      <c r="B16" s="13">
        <v>20200207</v>
      </c>
      <c r="C16" s="14" t="s">
        <v>46</v>
      </c>
      <c r="D16" s="14" t="s">
        <v>47</v>
      </c>
      <c r="E16" s="13" t="s">
        <v>48</v>
      </c>
      <c r="F16" s="15" t="s">
        <v>49</v>
      </c>
      <c r="G16" s="13">
        <v>2000</v>
      </c>
      <c r="H16" s="13">
        <v>13.5</v>
      </c>
      <c r="I16" s="13">
        <f t="shared" si="3"/>
        <v>27000</v>
      </c>
      <c r="J16" s="10">
        <f>16+140+110</f>
        <v>266</v>
      </c>
      <c r="K16" s="10">
        <f>SUM(13.5*J16)</f>
        <v>3591</v>
      </c>
      <c r="L16" s="12" t="s">
        <v>20</v>
      </c>
      <c r="M16" s="21">
        <f t="shared" si="0"/>
        <v>1734</v>
      </c>
      <c r="N16" s="21">
        <f>SUM(27000-K16)</f>
        <v>23409</v>
      </c>
    </row>
    <row r="17" ht="26" customHeight="1" spans="1:14">
      <c r="A17" s="16"/>
      <c r="B17" s="16"/>
      <c r="C17" s="17"/>
      <c r="D17" s="17"/>
      <c r="E17" s="16"/>
      <c r="F17" s="18"/>
      <c r="G17" s="16"/>
      <c r="H17" s="16"/>
      <c r="I17" s="16"/>
      <c r="J17" s="10">
        <f>10+5</f>
        <v>15</v>
      </c>
      <c r="K17" s="10">
        <f t="shared" ref="K17:K33" si="4">SUM(13.5*J17)</f>
        <v>202.5</v>
      </c>
      <c r="L17" s="12" t="s">
        <v>50</v>
      </c>
      <c r="M17" s="21">
        <f>SUM(M16-J17)</f>
        <v>1719</v>
      </c>
      <c r="N17" s="23">
        <f>SUM(N16-K17)</f>
        <v>23206.5</v>
      </c>
    </row>
    <row r="18" ht="26" customHeight="1" spans="1:14">
      <c r="A18" s="16"/>
      <c r="B18" s="16"/>
      <c r="C18" s="17"/>
      <c r="D18" s="17"/>
      <c r="E18" s="16"/>
      <c r="F18" s="18"/>
      <c r="G18" s="16"/>
      <c r="H18" s="16"/>
      <c r="I18" s="16"/>
      <c r="J18" s="10">
        <v>10</v>
      </c>
      <c r="K18" s="10">
        <f t="shared" si="4"/>
        <v>135</v>
      </c>
      <c r="L18" s="12" t="s">
        <v>51</v>
      </c>
      <c r="M18" s="21">
        <f t="shared" ref="M18:M33" si="5">SUM(M17-J18)</f>
        <v>1709</v>
      </c>
      <c r="N18" s="23">
        <f t="shared" ref="N18:N33" si="6">SUM(N17-K18)</f>
        <v>23071.5</v>
      </c>
    </row>
    <row r="19" ht="26" customHeight="1" spans="1:14">
      <c r="A19" s="16"/>
      <c r="B19" s="16"/>
      <c r="C19" s="17"/>
      <c r="D19" s="17"/>
      <c r="E19" s="16"/>
      <c r="F19" s="18"/>
      <c r="G19" s="16"/>
      <c r="H19" s="16"/>
      <c r="I19" s="16"/>
      <c r="J19" s="10">
        <v>10</v>
      </c>
      <c r="K19" s="10">
        <f t="shared" si="4"/>
        <v>135</v>
      </c>
      <c r="L19" s="12" t="s">
        <v>52</v>
      </c>
      <c r="M19" s="21">
        <f t="shared" si="5"/>
        <v>1699</v>
      </c>
      <c r="N19" s="23">
        <f t="shared" si="6"/>
        <v>22936.5</v>
      </c>
    </row>
    <row r="20" ht="26" customHeight="1" spans="1:14">
      <c r="A20" s="16"/>
      <c r="B20" s="16"/>
      <c r="C20" s="17"/>
      <c r="D20" s="17"/>
      <c r="E20" s="16"/>
      <c r="F20" s="18"/>
      <c r="G20" s="16"/>
      <c r="H20" s="16"/>
      <c r="I20" s="16"/>
      <c r="J20" s="10">
        <f>2+10+15</f>
        <v>27</v>
      </c>
      <c r="K20" s="10">
        <f t="shared" si="4"/>
        <v>364.5</v>
      </c>
      <c r="L20" s="12" t="s">
        <v>53</v>
      </c>
      <c r="M20" s="21">
        <f t="shared" si="5"/>
        <v>1672</v>
      </c>
      <c r="N20" s="23">
        <f t="shared" si="6"/>
        <v>22572</v>
      </c>
    </row>
    <row r="21" ht="26" customHeight="1" spans="1:14">
      <c r="A21" s="16"/>
      <c r="B21" s="16"/>
      <c r="C21" s="17"/>
      <c r="D21" s="17"/>
      <c r="E21" s="16"/>
      <c r="F21" s="18"/>
      <c r="G21" s="16"/>
      <c r="H21" s="16"/>
      <c r="I21" s="16"/>
      <c r="J21" s="10">
        <v>2</v>
      </c>
      <c r="K21" s="10">
        <f t="shared" si="4"/>
        <v>27</v>
      </c>
      <c r="L21" s="12" t="s">
        <v>54</v>
      </c>
      <c r="M21" s="21">
        <f t="shared" si="5"/>
        <v>1670</v>
      </c>
      <c r="N21" s="23">
        <f t="shared" si="6"/>
        <v>22545</v>
      </c>
    </row>
    <row r="22" ht="26" customHeight="1" spans="1:14">
      <c r="A22" s="16"/>
      <c r="B22" s="16"/>
      <c r="C22" s="17"/>
      <c r="D22" s="17"/>
      <c r="E22" s="16"/>
      <c r="F22" s="18"/>
      <c r="G22" s="16"/>
      <c r="H22" s="16"/>
      <c r="I22" s="16"/>
      <c r="J22" s="10">
        <v>12</v>
      </c>
      <c r="K22" s="10">
        <f t="shared" si="4"/>
        <v>162</v>
      </c>
      <c r="L22" s="12" t="s">
        <v>55</v>
      </c>
      <c r="M22" s="21">
        <f t="shared" si="5"/>
        <v>1658</v>
      </c>
      <c r="N22" s="23">
        <f t="shared" si="6"/>
        <v>22383</v>
      </c>
    </row>
    <row r="23" ht="26" customHeight="1" spans="1:14">
      <c r="A23" s="16"/>
      <c r="B23" s="16"/>
      <c r="C23" s="17"/>
      <c r="D23" s="17"/>
      <c r="E23" s="16"/>
      <c r="F23" s="18"/>
      <c r="G23" s="16"/>
      <c r="H23" s="16"/>
      <c r="I23" s="16"/>
      <c r="J23" s="10">
        <v>2</v>
      </c>
      <c r="K23" s="10">
        <f t="shared" si="4"/>
        <v>27</v>
      </c>
      <c r="L23" s="12" t="s">
        <v>56</v>
      </c>
      <c r="M23" s="21">
        <f t="shared" si="5"/>
        <v>1656</v>
      </c>
      <c r="N23" s="23">
        <f t="shared" si="6"/>
        <v>22356</v>
      </c>
    </row>
    <row r="24" ht="26" customHeight="1" spans="1:14">
      <c r="A24" s="16"/>
      <c r="B24" s="16"/>
      <c r="C24" s="17"/>
      <c r="D24" s="17"/>
      <c r="E24" s="16"/>
      <c r="F24" s="18"/>
      <c r="G24" s="16"/>
      <c r="H24" s="16"/>
      <c r="I24" s="16"/>
      <c r="J24" s="10">
        <v>2</v>
      </c>
      <c r="K24" s="10">
        <f t="shared" si="4"/>
        <v>27</v>
      </c>
      <c r="L24" s="12" t="s">
        <v>57</v>
      </c>
      <c r="M24" s="21">
        <f t="shared" si="5"/>
        <v>1654</v>
      </c>
      <c r="N24" s="23">
        <f t="shared" si="6"/>
        <v>22329</v>
      </c>
    </row>
    <row r="25" ht="26" customHeight="1" spans="1:14">
      <c r="A25" s="16"/>
      <c r="B25" s="16"/>
      <c r="C25" s="17"/>
      <c r="D25" s="17"/>
      <c r="E25" s="16"/>
      <c r="F25" s="18"/>
      <c r="G25" s="16"/>
      <c r="H25" s="16"/>
      <c r="I25" s="16"/>
      <c r="J25" s="10">
        <v>2</v>
      </c>
      <c r="K25" s="10">
        <f t="shared" si="4"/>
        <v>27</v>
      </c>
      <c r="L25" s="12" t="s">
        <v>58</v>
      </c>
      <c r="M25" s="21">
        <f t="shared" si="5"/>
        <v>1652</v>
      </c>
      <c r="N25" s="23">
        <f t="shared" si="6"/>
        <v>22302</v>
      </c>
    </row>
    <row r="26" ht="26" customHeight="1" spans="1:14">
      <c r="A26" s="16"/>
      <c r="B26" s="16"/>
      <c r="C26" s="17"/>
      <c r="D26" s="17"/>
      <c r="E26" s="16"/>
      <c r="F26" s="18"/>
      <c r="G26" s="16"/>
      <c r="H26" s="16"/>
      <c r="I26" s="16"/>
      <c r="J26" s="10">
        <v>52</v>
      </c>
      <c r="K26" s="10">
        <f t="shared" si="4"/>
        <v>702</v>
      </c>
      <c r="L26" s="12" t="s">
        <v>59</v>
      </c>
      <c r="M26" s="21">
        <f t="shared" si="5"/>
        <v>1600</v>
      </c>
      <c r="N26" s="23">
        <f t="shared" si="6"/>
        <v>21600</v>
      </c>
    </row>
    <row r="27" ht="26" customHeight="1" spans="1:14">
      <c r="A27" s="16"/>
      <c r="B27" s="16"/>
      <c r="C27" s="17"/>
      <c r="D27" s="17"/>
      <c r="E27" s="16"/>
      <c r="F27" s="18"/>
      <c r="G27" s="16"/>
      <c r="H27" s="16"/>
      <c r="I27" s="16"/>
      <c r="J27" s="10">
        <v>20</v>
      </c>
      <c r="K27" s="10">
        <f t="shared" si="4"/>
        <v>270</v>
      </c>
      <c r="L27" s="12" t="s">
        <v>60</v>
      </c>
      <c r="M27" s="21">
        <f t="shared" si="5"/>
        <v>1580</v>
      </c>
      <c r="N27" s="23">
        <f t="shared" si="6"/>
        <v>21330</v>
      </c>
    </row>
    <row r="28" ht="26" customHeight="1" spans="1:14">
      <c r="A28" s="16"/>
      <c r="B28" s="16"/>
      <c r="C28" s="17"/>
      <c r="D28" s="17"/>
      <c r="E28" s="16"/>
      <c r="F28" s="18"/>
      <c r="G28" s="16"/>
      <c r="H28" s="16"/>
      <c r="I28" s="16"/>
      <c r="J28" s="10">
        <v>16</v>
      </c>
      <c r="K28" s="10">
        <f t="shared" si="4"/>
        <v>216</v>
      </c>
      <c r="L28" s="12" t="s">
        <v>61</v>
      </c>
      <c r="M28" s="21">
        <f t="shared" si="5"/>
        <v>1564</v>
      </c>
      <c r="N28" s="23">
        <f t="shared" si="6"/>
        <v>21114</v>
      </c>
    </row>
    <row r="29" ht="26" customHeight="1" spans="1:14">
      <c r="A29" s="16"/>
      <c r="B29" s="16"/>
      <c r="C29" s="17"/>
      <c r="D29" s="17"/>
      <c r="E29" s="16"/>
      <c r="F29" s="18"/>
      <c r="G29" s="16"/>
      <c r="H29" s="16"/>
      <c r="I29" s="16"/>
      <c r="J29" s="10">
        <v>20</v>
      </c>
      <c r="K29" s="10">
        <f t="shared" si="4"/>
        <v>270</v>
      </c>
      <c r="L29" s="12" t="s">
        <v>62</v>
      </c>
      <c r="M29" s="21">
        <f t="shared" si="5"/>
        <v>1544</v>
      </c>
      <c r="N29" s="23">
        <f t="shared" si="6"/>
        <v>20844</v>
      </c>
    </row>
    <row r="30" ht="26" customHeight="1" spans="1:14">
      <c r="A30" s="16"/>
      <c r="B30" s="16"/>
      <c r="C30" s="17"/>
      <c r="D30" s="17"/>
      <c r="E30" s="16"/>
      <c r="F30" s="18"/>
      <c r="G30" s="16"/>
      <c r="H30" s="16"/>
      <c r="I30" s="16"/>
      <c r="J30" s="10">
        <v>6</v>
      </c>
      <c r="K30" s="10">
        <f t="shared" si="4"/>
        <v>81</v>
      </c>
      <c r="L30" s="12" t="s">
        <v>63</v>
      </c>
      <c r="M30" s="21">
        <f t="shared" si="5"/>
        <v>1538</v>
      </c>
      <c r="N30" s="23">
        <f t="shared" si="6"/>
        <v>20763</v>
      </c>
    </row>
    <row r="31" ht="26" customHeight="1" spans="1:14">
      <c r="A31" s="16"/>
      <c r="B31" s="16"/>
      <c r="C31" s="17"/>
      <c r="D31" s="17"/>
      <c r="E31" s="16"/>
      <c r="F31" s="18"/>
      <c r="G31" s="16"/>
      <c r="H31" s="16"/>
      <c r="I31" s="16"/>
      <c r="J31" s="10">
        <v>4</v>
      </c>
      <c r="K31" s="10">
        <f t="shared" si="4"/>
        <v>54</v>
      </c>
      <c r="L31" s="12" t="s">
        <v>64</v>
      </c>
      <c r="M31" s="21">
        <f t="shared" si="5"/>
        <v>1534</v>
      </c>
      <c r="N31" s="23">
        <f t="shared" si="6"/>
        <v>20709</v>
      </c>
    </row>
    <row r="32" ht="26" customHeight="1" spans="1:14">
      <c r="A32" s="16"/>
      <c r="B32" s="16"/>
      <c r="C32" s="17"/>
      <c r="D32" s="17"/>
      <c r="E32" s="16"/>
      <c r="F32" s="18"/>
      <c r="G32" s="16"/>
      <c r="H32" s="16"/>
      <c r="I32" s="16"/>
      <c r="J32" s="10">
        <v>10</v>
      </c>
      <c r="K32" s="10">
        <f t="shared" si="4"/>
        <v>135</v>
      </c>
      <c r="L32" s="12" t="s">
        <v>65</v>
      </c>
      <c r="M32" s="21">
        <f t="shared" si="5"/>
        <v>1524</v>
      </c>
      <c r="N32" s="23">
        <f t="shared" si="6"/>
        <v>20574</v>
      </c>
    </row>
    <row r="33" ht="26" customHeight="1" spans="1:14">
      <c r="A33" s="16"/>
      <c r="B33" s="16"/>
      <c r="C33" s="17"/>
      <c r="D33" s="17"/>
      <c r="E33" s="16"/>
      <c r="F33" s="18"/>
      <c r="G33" s="16"/>
      <c r="H33" s="16"/>
      <c r="I33" s="16"/>
      <c r="J33" s="10">
        <v>23</v>
      </c>
      <c r="K33" s="10">
        <f t="shared" si="4"/>
        <v>310.5</v>
      </c>
      <c r="L33" s="12" t="s">
        <v>66</v>
      </c>
      <c r="M33" s="21">
        <f t="shared" si="5"/>
        <v>1501</v>
      </c>
      <c r="N33" s="23">
        <f t="shared" si="6"/>
        <v>20263.5</v>
      </c>
    </row>
    <row r="34" ht="24" customHeight="1" spans="1:14">
      <c r="A34" s="10">
        <v>14</v>
      </c>
      <c r="B34" s="10"/>
      <c r="C34" s="17"/>
      <c r="D34" s="14" t="s">
        <v>67</v>
      </c>
      <c r="E34" s="13" t="s">
        <v>18</v>
      </c>
      <c r="F34" s="15" t="s">
        <v>68</v>
      </c>
      <c r="G34" s="13">
        <v>200</v>
      </c>
      <c r="H34" s="13">
        <v>50</v>
      </c>
      <c r="I34" s="13">
        <f>SUM(G34*H34)</f>
        <v>10000</v>
      </c>
      <c r="J34" s="10">
        <v>12</v>
      </c>
      <c r="K34" s="10">
        <f>SUM(50*J34)</f>
        <v>600</v>
      </c>
      <c r="L34" s="12" t="s">
        <v>69</v>
      </c>
      <c r="M34" s="21">
        <f>SUM(G34-J34)</f>
        <v>188</v>
      </c>
      <c r="N34" s="21">
        <f>SUM(10000-K34)</f>
        <v>9400</v>
      </c>
    </row>
    <row r="35" ht="24" customHeight="1" spans="1:14">
      <c r="A35" s="10"/>
      <c r="B35" s="10"/>
      <c r="C35" s="17"/>
      <c r="D35" s="17"/>
      <c r="E35" s="16"/>
      <c r="F35" s="18"/>
      <c r="G35" s="16"/>
      <c r="H35" s="16"/>
      <c r="I35" s="16"/>
      <c r="J35" s="10">
        <v>2</v>
      </c>
      <c r="K35" s="10">
        <f t="shared" ref="K35:K52" si="7">SUM(50*J35)</f>
        <v>100</v>
      </c>
      <c r="L35" s="12" t="s">
        <v>70</v>
      </c>
      <c r="M35" s="21">
        <f>SUM(M34-J35)</f>
        <v>186</v>
      </c>
      <c r="N35" s="21">
        <f>SUM(N34-K35)</f>
        <v>9300</v>
      </c>
    </row>
    <row r="36" ht="24" customHeight="1" spans="1:14">
      <c r="A36" s="10"/>
      <c r="B36" s="10"/>
      <c r="C36" s="17"/>
      <c r="D36" s="17"/>
      <c r="E36" s="16"/>
      <c r="F36" s="18"/>
      <c r="G36" s="16"/>
      <c r="H36" s="16"/>
      <c r="I36" s="16"/>
      <c r="J36" s="10">
        <v>5</v>
      </c>
      <c r="K36" s="10">
        <f t="shared" si="7"/>
        <v>250</v>
      </c>
      <c r="L36" s="12" t="s">
        <v>71</v>
      </c>
      <c r="M36" s="21">
        <f t="shared" ref="M36:M52" si="8">SUM(M35-J36)</f>
        <v>181</v>
      </c>
      <c r="N36" s="21">
        <f t="shared" ref="N36:N52" si="9">SUM(N35-K36)</f>
        <v>9050</v>
      </c>
    </row>
    <row r="37" ht="24" customHeight="1" spans="1:14">
      <c r="A37" s="10"/>
      <c r="B37" s="10"/>
      <c r="C37" s="17"/>
      <c r="D37" s="17"/>
      <c r="E37" s="16"/>
      <c r="F37" s="18"/>
      <c r="G37" s="16"/>
      <c r="H37" s="16"/>
      <c r="I37" s="16"/>
      <c r="J37" s="10">
        <v>8</v>
      </c>
      <c r="K37" s="10">
        <f t="shared" si="7"/>
        <v>400</v>
      </c>
      <c r="L37" s="12" t="s">
        <v>20</v>
      </c>
      <c r="M37" s="21">
        <f t="shared" si="8"/>
        <v>173</v>
      </c>
      <c r="N37" s="21">
        <f t="shared" si="9"/>
        <v>8650</v>
      </c>
    </row>
    <row r="38" ht="24" customHeight="1" spans="1:14">
      <c r="A38" s="10"/>
      <c r="B38" s="10"/>
      <c r="C38" s="17"/>
      <c r="D38" s="17"/>
      <c r="E38" s="16"/>
      <c r="F38" s="18"/>
      <c r="G38" s="16"/>
      <c r="H38" s="16"/>
      <c r="I38" s="16"/>
      <c r="J38" s="10">
        <v>4</v>
      </c>
      <c r="K38" s="10">
        <f t="shared" si="7"/>
        <v>200</v>
      </c>
      <c r="L38" s="12" t="s">
        <v>72</v>
      </c>
      <c r="M38" s="21">
        <f t="shared" si="8"/>
        <v>169</v>
      </c>
      <c r="N38" s="21">
        <f t="shared" si="9"/>
        <v>8450</v>
      </c>
    </row>
    <row r="39" ht="24" customHeight="1" spans="1:14">
      <c r="A39" s="10"/>
      <c r="B39" s="10"/>
      <c r="C39" s="17"/>
      <c r="D39" s="17"/>
      <c r="E39" s="16"/>
      <c r="F39" s="18"/>
      <c r="G39" s="16"/>
      <c r="H39" s="16"/>
      <c r="I39" s="16"/>
      <c r="J39" s="10">
        <v>4</v>
      </c>
      <c r="K39" s="10">
        <f t="shared" si="7"/>
        <v>200</v>
      </c>
      <c r="L39" s="12" t="s">
        <v>61</v>
      </c>
      <c r="M39" s="21">
        <f t="shared" si="8"/>
        <v>165</v>
      </c>
      <c r="N39" s="21">
        <f t="shared" si="9"/>
        <v>8250</v>
      </c>
    </row>
    <row r="40" ht="24" customHeight="1" spans="1:14">
      <c r="A40" s="10"/>
      <c r="B40" s="10"/>
      <c r="C40" s="17"/>
      <c r="D40" s="17"/>
      <c r="E40" s="16"/>
      <c r="F40" s="18"/>
      <c r="G40" s="16"/>
      <c r="H40" s="16"/>
      <c r="I40" s="16"/>
      <c r="J40" s="10">
        <v>4</v>
      </c>
      <c r="K40" s="10">
        <f t="shared" si="7"/>
        <v>200</v>
      </c>
      <c r="L40" s="12" t="s">
        <v>62</v>
      </c>
      <c r="M40" s="21">
        <f t="shared" si="8"/>
        <v>161</v>
      </c>
      <c r="N40" s="21">
        <f t="shared" si="9"/>
        <v>8050</v>
      </c>
    </row>
    <row r="41" ht="24" customHeight="1" spans="1:14">
      <c r="A41" s="10"/>
      <c r="B41" s="10"/>
      <c r="C41" s="17"/>
      <c r="D41" s="17"/>
      <c r="E41" s="16"/>
      <c r="F41" s="18"/>
      <c r="G41" s="16"/>
      <c r="H41" s="16"/>
      <c r="I41" s="16"/>
      <c r="J41" s="10">
        <v>4</v>
      </c>
      <c r="K41" s="10">
        <f t="shared" si="7"/>
        <v>200</v>
      </c>
      <c r="L41" s="12" t="s">
        <v>73</v>
      </c>
      <c r="M41" s="21">
        <f t="shared" si="8"/>
        <v>157</v>
      </c>
      <c r="N41" s="21">
        <f t="shared" si="9"/>
        <v>7850</v>
      </c>
    </row>
    <row r="42" ht="24" customHeight="1" spans="1:14">
      <c r="A42" s="10"/>
      <c r="B42" s="10"/>
      <c r="C42" s="17"/>
      <c r="D42" s="17"/>
      <c r="E42" s="16"/>
      <c r="F42" s="18"/>
      <c r="G42" s="16"/>
      <c r="H42" s="16"/>
      <c r="I42" s="16"/>
      <c r="J42" s="10">
        <v>4</v>
      </c>
      <c r="K42" s="10">
        <f t="shared" si="7"/>
        <v>200</v>
      </c>
      <c r="L42" s="12" t="s">
        <v>74</v>
      </c>
      <c r="M42" s="21">
        <f t="shared" si="8"/>
        <v>153</v>
      </c>
      <c r="N42" s="21">
        <f t="shared" si="9"/>
        <v>7650</v>
      </c>
    </row>
    <row r="43" ht="24" customHeight="1" spans="1:14">
      <c r="A43" s="10"/>
      <c r="B43" s="10"/>
      <c r="C43" s="17"/>
      <c r="D43" s="17"/>
      <c r="E43" s="16"/>
      <c r="F43" s="18"/>
      <c r="G43" s="16"/>
      <c r="H43" s="16"/>
      <c r="I43" s="16"/>
      <c r="J43" s="10">
        <f>2+4</f>
        <v>6</v>
      </c>
      <c r="K43" s="10">
        <f t="shared" si="7"/>
        <v>300</v>
      </c>
      <c r="L43" s="12" t="s">
        <v>63</v>
      </c>
      <c r="M43" s="21">
        <f t="shared" si="8"/>
        <v>147</v>
      </c>
      <c r="N43" s="21">
        <f t="shared" si="9"/>
        <v>7350</v>
      </c>
    </row>
    <row r="44" ht="24" customHeight="1" spans="1:14">
      <c r="A44" s="10"/>
      <c r="B44" s="10"/>
      <c r="C44" s="17"/>
      <c r="D44" s="17"/>
      <c r="E44" s="16"/>
      <c r="F44" s="18"/>
      <c r="G44" s="16"/>
      <c r="H44" s="16"/>
      <c r="I44" s="16"/>
      <c r="J44" s="10">
        <v>80</v>
      </c>
      <c r="K44" s="10">
        <f t="shared" si="7"/>
        <v>4000</v>
      </c>
      <c r="L44" s="12" t="s">
        <v>75</v>
      </c>
      <c r="M44" s="21">
        <f t="shared" si="8"/>
        <v>67</v>
      </c>
      <c r="N44" s="21">
        <f t="shared" si="9"/>
        <v>3350</v>
      </c>
    </row>
    <row r="45" ht="24" customHeight="1" spans="1:14">
      <c r="A45" s="10"/>
      <c r="B45" s="10"/>
      <c r="C45" s="17"/>
      <c r="D45" s="17"/>
      <c r="E45" s="16"/>
      <c r="F45" s="18"/>
      <c r="G45" s="16"/>
      <c r="H45" s="16"/>
      <c r="I45" s="16"/>
      <c r="J45" s="10">
        <v>4</v>
      </c>
      <c r="K45" s="10">
        <f t="shared" si="7"/>
        <v>200</v>
      </c>
      <c r="L45" s="12" t="s">
        <v>76</v>
      </c>
      <c r="M45" s="21">
        <f t="shared" si="8"/>
        <v>63</v>
      </c>
      <c r="N45" s="21">
        <f t="shared" si="9"/>
        <v>3150</v>
      </c>
    </row>
    <row r="46" ht="24" customHeight="1" spans="1:14">
      <c r="A46" s="10"/>
      <c r="B46" s="10"/>
      <c r="C46" s="17"/>
      <c r="D46" s="17"/>
      <c r="E46" s="16"/>
      <c r="F46" s="18"/>
      <c r="G46" s="16"/>
      <c r="H46" s="16"/>
      <c r="I46" s="16"/>
      <c r="J46" s="10">
        <v>4</v>
      </c>
      <c r="K46" s="10">
        <f t="shared" si="7"/>
        <v>200</v>
      </c>
      <c r="L46" s="12" t="s">
        <v>77</v>
      </c>
      <c r="M46" s="21">
        <f t="shared" si="8"/>
        <v>59</v>
      </c>
      <c r="N46" s="21">
        <f t="shared" si="9"/>
        <v>2950</v>
      </c>
    </row>
    <row r="47" ht="24" customHeight="1" spans="1:14">
      <c r="A47" s="10"/>
      <c r="B47" s="10"/>
      <c r="C47" s="17"/>
      <c r="D47" s="17"/>
      <c r="E47" s="16"/>
      <c r="F47" s="18"/>
      <c r="G47" s="16"/>
      <c r="H47" s="16"/>
      <c r="I47" s="16"/>
      <c r="J47" s="10">
        <v>8</v>
      </c>
      <c r="K47" s="10">
        <f t="shared" si="7"/>
        <v>400</v>
      </c>
      <c r="L47" s="12" t="s">
        <v>66</v>
      </c>
      <c r="M47" s="21">
        <f t="shared" si="8"/>
        <v>51</v>
      </c>
      <c r="N47" s="21">
        <f t="shared" si="9"/>
        <v>2550</v>
      </c>
    </row>
    <row r="48" ht="24" customHeight="1" spans="1:14">
      <c r="A48" s="10"/>
      <c r="B48" s="10"/>
      <c r="C48" s="17"/>
      <c r="D48" s="17"/>
      <c r="E48" s="16"/>
      <c r="F48" s="18"/>
      <c r="G48" s="16"/>
      <c r="H48" s="16"/>
      <c r="I48" s="16"/>
      <c r="J48" s="10">
        <v>8</v>
      </c>
      <c r="K48" s="10">
        <f t="shared" si="7"/>
        <v>400</v>
      </c>
      <c r="L48" s="12" t="s">
        <v>78</v>
      </c>
      <c r="M48" s="21">
        <f t="shared" si="8"/>
        <v>43</v>
      </c>
      <c r="N48" s="21">
        <f t="shared" si="9"/>
        <v>2150</v>
      </c>
    </row>
    <row r="49" ht="24" customHeight="1" spans="1:14">
      <c r="A49" s="10"/>
      <c r="B49" s="10"/>
      <c r="C49" s="17"/>
      <c r="D49" s="17"/>
      <c r="E49" s="16"/>
      <c r="F49" s="18"/>
      <c r="G49" s="16"/>
      <c r="H49" s="16"/>
      <c r="I49" s="16"/>
      <c r="J49" s="10">
        <v>8</v>
      </c>
      <c r="K49" s="10">
        <f t="shared" si="7"/>
        <v>400</v>
      </c>
      <c r="L49" s="12" t="s">
        <v>79</v>
      </c>
      <c r="M49" s="21">
        <f t="shared" si="8"/>
        <v>35</v>
      </c>
      <c r="N49" s="21">
        <f t="shared" si="9"/>
        <v>1750</v>
      </c>
    </row>
    <row r="50" ht="24" customHeight="1" spans="1:14">
      <c r="A50" s="10"/>
      <c r="B50" s="10"/>
      <c r="C50" s="17"/>
      <c r="D50" s="17"/>
      <c r="E50" s="16"/>
      <c r="F50" s="18"/>
      <c r="G50" s="16"/>
      <c r="H50" s="16"/>
      <c r="I50" s="16"/>
      <c r="J50" s="10">
        <v>4</v>
      </c>
      <c r="K50" s="10">
        <f t="shared" si="7"/>
        <v>200</v>
      </c>
      <c r="L50" s="12" t="s">
        <v>64</v>
      </c>
      <c r="M50" s="21">
        <f t="shared" si="8"/>
        <v>31</v>
      </c>
      <c r="N50" s="21">
        <f t="shared" si="9"/>
        <v>1550</v>
      </c>
    </row>
    <row r="51" ht="24" customHeight="1" spans="1:14">
      <c r="A51" s="10"/>
      <c r="B51" s="10"/>
      <c r="C51" s="17"/>
      <c r="D51" s="17"/>
      <c r="E51" s="16"/>
      <c r="F51" s="18"/>
      <c r="G51" s="16"/>
      <c r="H51" s="16"/>
      <c r="I51" s="16"/>
      <c r="J51" s="10">
        <v>8</v>
      </c>
      <c r="K51" s="10">
        <f t="shared" si="7"/>
        <v>400</v>
      </c>
      <c r="L51" s="12" t="s">
        <v>80</v>
      </c>
      <c r="M51" s="21">
        <f t="shared" si="8"/>
        <v>23</v>
      </c>
      <c r="N51" s="21">
        <f t="shared" si="9"/>
        <v>1150</v>
      </c>
    </row>
    <row r="52" ht="24" customHeight="1" spans="1:14">
      <c r="A52" s="10"/>
      <c r="B52" s="10"/>
      <c r="C52" s="17"/>
      <c r="D52" s="17"/>
      <c r="E52" s="16"/>
      <c r="F52" s="18"/>
      <c r="G52" s="16"/>
      <c r="H52" s="16"/>
      <c r="I52" s="16"/>
      <c r="J52" s="10">
        <v>23</v>
      </c>
      <c r="K52" s="10">
        <f t="shared" si="7"/>
        <v>1150</v>
      </c>
      <c r="L52" s="12" t="s">
        <v>81</v>
      </c>
      <c r="M52" s="21">
        <f t="shared" si="8"/>
        <v>0</v>
      </c>
      <c r="N52" s="21">
        <f t="shared" si="9"/>
        <v>0</v>
      </c>
    </row>
    <row r="53" ht="23" customHeight="1" spans="1:14">
      <c r="A53" s="10">
        <v>15</v>
      </c>
      <c r="B53" s="10">
        <v>20200207</v>
      </c>
      <c r="C53" s="17"/>
      <c r="D53" s="11" t="s">
        <v>31</v>
      </c>
      <c r="E53" s="10" t="s">
        <v>32</v>
      </c>
      <c r="F53" s="12"/>
      <c r="G53" s="10">
        <v>14000</v>
      </c>
      <c r="H53" s="13">
        <v>0.07</v>
      </c>
      <c r="I53" s="13">
        <f>SUM(G53*H53)</f>
        <v>980</v>
      </c>
      <c r="J53" s="10">
        <v>8474</v>
      </c>
      <c r="K53" s="24">
        <f>SUM(0.07*J53)</f>
        <v>593.18</v>
      </c>
      <c r="L53" s="12" t="s">
        <v>30</v>
      </c>
      <c r="M53" s="21">
        <f>SUM(G53-J53)</f>
        <v>5526</v>
      </c>
      <c r="N53" s="25">
        <f>SUM(980-K53)</f>
        <v>386.82</v>
      </c>
    </row>
    <row r="54" ht="23" customHeight="1" spans="1:14">
      <c r="A54" s="10"/>
      <c r="B54" s="10"/>
      <c r="C54" s="17"/>
      <c r="D54" s="11"/>
      <c r="E54" s="10"/>
      <c r="F54" s="12"/>
      <c r="G54" s="10"/>
      <c r="H54" s="16"/>
      <c r="I54" s="16"/>
      <c r="J54" s="10">
        <v>1000</v>
      </c>
      <c r="K54" s="10">
        <f t="shared" ref="K54:K59" si="10">SUM(0.07*J54)</f>
        <v>70</v>
      </c>
      <c r="L54" s="12" t="s">
        <v>75</v>
      </c>
      <c r="M54" s="21">
        <f t="shared" ref="M54:M59" si="11">SUM(M53-J54)</f>
        <v>4526</v>
      </c>
      <c r="N54" s="25">
        <f t="shared" ref="N54:N59" si="12">SUM(N53-K54)</f>
        <v>316.82</v>
      </c>
    </row>
    <row r="55" ht="23" customHeight="1" spans="1:14">
      <c r="A55" s="10"/>
      <c r="B55" s="10"/>
      <c r="C55" s="17"/>
      <c r="D55" s="11"/>
      <c r="E55" s="10"/>
      <c r="F55" s="12"/>
      <c r="G55" s="10"/>
      <c r="H55" s="16"/>
      <c r="I55" s="16"/>
      <c r="J55" s="10">
        <v>500</v>
      </c>
      <c r="K55" s="10">
        <f t="shared" si="10"/>
        <v>35</v>
      </c>
      <c r="L55" s="12" t="s">
        <v>82</v>
      </c>
      <c r="M55" s="21">
        <f t="shared" si="11"/>
        <v>4026</v>
      </c>
      <c r="N55" s="25">
        <f t="shared" si="12"/>
        <v>281.82</v>
      </c>
    </row>
    <row r="56" ht="23" customHeight="1" spans="1:14">
      <c r="A56" s="10"/>
      <c r="B56" s="10"/>
      <c r="C56" s="17"/>
      <c r="D56" s="11"/>
      <c r="E56" s="10"/>
      <c r="F56" s="12"/>
      <c r="G56" s="10"/>
      <c r="H56" s="16"/>
      <c r="I56" s="16"/>
      <c r="J56" s="10">
        <v>500</v>
      </c>
      <c r="K56" s="10">
        <f t="shared" si="10"/>
        <v>35</v>
      </c>
      <c r="L56" s="12" t="s">
        <v>83</v>
      </c>
      <c r="M56" s="21">
        <f t="shared" si="11"/>
        <v>3526</v>
      </c>
      <c r="N56" s="25">
        <f t="shared" si="12"/>
        <v>246.82</v>
      </c>
    </row>
    <row r="57" ht="23" customHeight="1" spans="1:14">
      <c r="A57" s="10"/>
      <c r="B57" s="10"/>
      <c r="C57" s="17"/>
      <c r="D57" s="11"/>
      <c r="E57" s="10"/>
      <c r="F57" s="12"/>
      <c r="G57" s="10"/>
      <c r="H57" s="16"/>
      <c r="I57" s="16"/>
      <c r="J57" s="10">
        <v>500</v>
      </c>
      <c r="K57" s="10">
        <f t="shared" si="10"/>
        <v>35</v>
      </c>
      <c r="L57" s="12" t="s">
        <v>84</v>
      </c>
      <c r="M57" s="21">
        <f t="shared" si="11"/>
        <v>3026</v>
      </c>
      <c r="N57" s="25">
        <f t="shared" si="12"/>
        <v>211.82</v>
      </c>
    </row>
    <row r="58" ht="23" customHeight="1" spans="1:14">
      <c r="A58" s="10"/>
      <c r="B58" s="10"/>
      <c r="C58" s="17"/>
      <c r="D58" s="11"/>
      <c r="E58" s="10"/>
      <c r="F58" s="12"/>
      <c r="G58" s="10"/>
      <c r="H58" s="16"/>
      <c r="I58" s="16"/>
      <c r="J58" s="10">
        <v>3000</v>
      </c>
      <c r="K58" s="10">
        <f t="shared" si="10"/>
        <v>210</v>
      </c>
      <c r="L58" s="12" t="s">
        <v>65</v>
      </c>
      <c r="M58" s="21">
        <f t="shared" si="11"/>
        <v>26</v>
      </c>
      <c r="N58" s="25">
        <f t="shared" si="12"/>
        <v>1.81999999999991</v>
      </c>
    </row>
    <row r="59" ht="23" customHeight="1" spans="1:14">
      <c r="A59" s="10"/>
      <c r="B59" s="10"/>
      <c r="C59" s="17"/>
      <c r="D59" s="11"/>
      <c r="E59" s="10"/>
      <c r="F59" s="12"/>
      <c r="G59" s="10"/>
      <c r="H59" s="19"/>
      <c r="I59" s="19"/>
      <c r="J59" s="10">
        <v>26</v>
      </c>
      <c r="K59" s="24">
        <f t="shared" si="10"/>
        <v>1.82</v>
      </c>
      <c r="L59" s="12" t="s">
        <v>85</v>
      </c>
      <c r="M59" s="21">
        <f t="shared" si="11"/>
        <v>0</v>
      </c>
      <c r="N59" s="25">
        <f t="shared" si="12"/>
        <v>-9.2370555648813e-14</v>
      </c>
    </row>
    <row r="60" ht="23" customHeight="1" spans="1:14">
      <c r="A60" s="10">
        <v>16</v>
      </c>
      <c r="B60" s="10">
        <v>20200210</v>
      </c>
      <c r="C60" s="20"/>
      <c r="D60" s="11" t="s">
        <v>86</v>
      </c>
      <c r="E60" s="10" t="s">
        <v>87</v>
      </c>
      <c r="F60" s="12"/>
      <c r="G60" s="10">
        <f>34+66</f>
        <v>100</v>
      </c>
      <c r="H60" s="10">
        <v>150</v>
      </c>
      <c r="I60" s="10">
        <f>SUM(G60*H60)</f>
        <v>15000</v>
      </c>
      <c r="J60" s="26">
        <v>100</v>
      </c>
      <c r="K60" s="26">
        <v>15000</v>
      </c>
      <c r="L60" s="12" t="s">
        <v>75</v>
      </c>
      <c r="M60" s="21">
        <f>SUM(G60-J60)</f>
        <v>0</v>
      </c>
      <c r="N60" s="21">
        <f>SUM(I60-K60)</f>
        <v>0</v>
      </c>
    </row>
    <row r="61" ht="23" customHeight="1" spans="1:14">
      <c r="A61" s="10">
        <v>17</v>
      </c>
      <c r="B61" s="10">
        <v>20200225</v>
      </c>
      <c r="C61" s="11" t="s">
        <v>88</v>
      </c>
      <c r="D61" s="11" t="s">
        <v>89</v>
      </c>
      <c r="E61" s="10" t="s">
        <v>29</v>
      </c>
      <c r="F61" s="12"/>
      <c r="G61" s="10">
        <v>4000</v>
      </c>
      <c r="H61" s="10">
        <v>1.2</v>
      </c>
      <c r="I61" s="10">
        <f>SUM(G61*H61)</f>
        <v>4800</v>
      </c>
      <c r="J61" s="10">
        <v>4000</v>
      </c>
      <c r="K61" s="10">
        <v>4800</v>
      </c>
      <c r="L61" s="12" t="s">
        <v>75</v>
      </c>
      <c r="M61" s="21">
        <f>SUM(G61-J61)</f>
        <v>0</v>
      </c>
      <c r="N61" s="21">
        <f>SUM(I61-K61)</f>
        <v>0</v>
      </c>
    </row>
    <row r="62" ht="23" customHeight="1" spans="1:14">
      <c r="A62" s="10">
        <v>18</v>
      </c>
      <c r="B62" s="10">
        <v>20200210</v>
      </c>
      <c r="C62" s="11" t="s">
        <v>90</v>
      </c>
      <c r="D62" s="11" t="s">
        <v>44</v>
      </c>
      <c r="E62" s="10" t="s">
        <v>29</v>
      </c>
      <c r="F62" s="12"/>
      <c r="G62" s="10">
        <v>100</v>
      </c>
      <c r="H62" s="10">
        <v>35</v>
      </c>
      <c r="I62" s="10">
        <f>SUM(G62*H62)</f>
        <v>3500</v>
      </c>
      <c r="J62" s="10">
        <v>100</v>
      </c>
      <c r="K62" s="10">
        <v>3500</v>
      </c>
      <c r="L62" s="12" t="s">
        <v>65</v>
      </c>
      <c r="M62" s="21">
        <f>SUM(G62-J62)</f>
        <v>0</v>
      </c>
      <c r="N62" s="21">
        <f>SUM(I62-K62)</f>
        <v>0</v>
      </c>
    </row>
    <row r="63" ht="23" customHeight="1" spans="1:14">
      <c r="A63" s="13">
        <v>19</v>
      </c>
      <c r="B63" s="13">
        <v>20200210</v>
      </c>
      <c r="C63" s="14" t="s">
        <v>91</v>
      </c>
      <c r="D63" s="14" t="s">
        <v>44</v>
      </c>
      <c r="E63" s="13" t="s">
        <v>29</v>
      </c>
      <c r="F63" s="14"/>
      <c r="G63" s="13">
        <v>40</v>
      </c>
      <c r="H63" s="13">
        <v>35</v>
      </c>
      <c r="I63" s="13">
        <f>SUM(G63*H63)</f>
        <v>1400</v>
      </c>
      <c r="J63" s="10">
        <v>20</v>
      </c>
      <c r="K63" s="10">
        <f>SUM(35*J63)</f>
        <v>700</v>
      </c>
      <c r="L63" s="12" t="s">
        <v>65</v>
      </c>
      <c r="M63" s="21">
        <v>20</v>
      </c>
      <c r="N63" s="21">
        <f>SUM(1400-K63)</f>
        <v>700</v>
      </c>
    </row>
    <row r="64" ht="23" customHeight="1" spans="1:14">
      <c r="A64" s="19"/>
      <c r="B64" s="19"/>
      <c r="C64" s="20"/>
      <c r="D64" s="20"/>
      <c r="E64" s="19"/>
      <c r="F64" s="20"/>
      <c r="G64" s="19"/>
      <c r="H64" s="19"/>
      <c r="I64" s="19"/>
      <c r="J64" s="10">
        <v>20</v>
      </c>
      <c r="K64" s="10">
        <f>SUM(35*J64)</f>
        <v>700</v>
      </c>
      <c r="L64" s="12" t="s">
        <v>52</v>
      </c>
      <c r="M64" s="21">
        <v>0</v>
      </c>
      <c r="N64" s="21">
        <f>SUM(N63-K64)</f>
        <v>0</v>
      </c>
    </row>
    <row r="65" ht="23" customHeight="1" spans="1:14">
      <c r="A65" s="16">
        <v>20</v>
      </c>
      <c r="B65" s="16">
        <v>20200211</v>
      </c>
      <c r="C65" s="17" t="s">
        <v>92</v>
      </c>
      <c r="D65" s="17" t="s">
        <v>93</v>
      </c>
      <c r="E65" s="16" t="s">
        <v>18</v>
      </c>
      <c r="F65" s="18" t="s">
        <v>94</v>
      </c>
      <c r="G65" s="16">
        <v>36</v>
      </c>
      <c r="H65" s="16">
        <v>29.8</v>
      </c>
      <c r="I65" s="31">
        <f>SUM(G65*H65)</f>
        <v>1072.8</v>
      </c>
      <c r="J65" s="10">
        <v>12</v>
      </c>
      <c r="K65" s="10">
        <f>SUM(29.8*J65)</f>
        <v>357.6</v>
      </c>
      <c r="L65" s="12" t="s">
        <v>52</v>
      </c>
      <c r="M65" s="21">
        <f>SUM(G65-J65)</f>
        <v>24</v>
      </c>
      <c r="N65" s="21">
        <f>SUM(I65-K65)</f>
        <v>715.2</v>
      </c>
    </row>
    <row r="66" ht="23" customHeight="1" spans="1:14">
      <c r="A66" s="19"/>
      <c r="B66" s="19"/>
      <c r="C66" s="20"/>
      <c r="D66" s="20"/>
      <c r="E66" s="19"/>
      <c r="F66" s="27"/>
      <c r="G66" s="19"/>
      <c r="H66" s="19"/>
      <c r="I66" s="32"/>
      <c r="J66" s="10">
        <v>2</v>
      </c>
      <c r="K66" s="10">
        <f>SUM(29.8*J66)</f>
        <v>59.6</v>
      </c>
      <c r="L66" s="12" t="s">
        <v>95</v>
      </c>
      <c r="M66" s="21">
        <f>SUM(M65-J66)</f>
        <v>22</v>
      </c>
      <c r="N66" s="21">
        <f>SUM(N65-K66)</f>
        <v>655.6</v>
      </c>
    </row>
    <row r="67" ht="23" customHeight="1" spans="1:14">
      <c r="A67" s="16">
        <v>21</v>
      </c>
      <c r="B67" s="16">
        <v>20200211</v>
      </c>
      <c r="C67" s="17" t="s">
        <v>92</v>
      </c>
      <c r="D67" s="17" t="s">
        <v>96</v>
      </c>
      <c r="E67" s="16" t="s">
        <v>97</v>
      </c>
      <c r="F67" s="18" t="s">
        <v>98</v>
      </c>
      <c r="G67" s="16">
        <v>50</v>
      </c>
      <c r="H67" s="16">
        <v>27</v>
      </c>
      <c r="I67" s="31">
        <f>SUM(G67*H67)</f>
        <v>1350</v>
      </c>
      <c r="J67" s="10">
        <v>25</v>
      </c>
      <c r="K67" s="10">
        <f t="shared" ref="K67:K72" si="13">SUM(27*J67)</f>
        <v>675</v>
      </c>
      <c r="L67" s="12" t="s">
        <v>52</v>
      </c>
      <c r="M67" s="21">
        <f>SUM(G67-J67)</f>
        <v>25</v>
      </c>
      <c r="N67" s="21">
        <f>SUM(I67-K67)</f>
        <v>675</v>
      </c>
    </row>
    <row r="68" ht="23" customHeight="1" spans="1:14">
      <c r="A68" s="16"/>
      <c r="B68" s="16"/>
      <c r="C68" s="17"/>
      <c r="D68" s="17"/>
      <c r="E68" s="16"/>
      <c r="F68" s="18"/>
      <c r="G68" s="16"/>
      <c r="H68" s="16"/>
      <c r="I68" s="33"/>
      <c r="J68" s="10">
        <v>5</v>
      </c>
      <c r="K68" s="10">
        <f t="shared" si="13"/>
        <v>135</v>
      </c>
      <c r="L68" s="12" t="s">
        <v>99</v>
      </c>
      <c r="M68" s="21">
        <f>SUM(M67-J68)</f>
        <v>20</v>
      </c>
      <c r="N68" s="21">
        <f>SUM(N67-K68)</f>
        <v>540</v>
      </c>
    </row>
    <row r="69" ht="23" customHeight="1" spans="1:14">
      <c r="A69" s="16"/>
      <c r="B69" s="16"/>
      <c r="C69" s="17"/>
      <c r="D69" s="17"/>
      <c r="E69" s="16"/>
      <c r="F69" s="18"/>
      <c r="G69" s="16"/>
      <c r="H69" s="16"/>
      <c r="I69" s="33"/>
      <c r="J69" s="10">
        <v>5</v>
      </c>
      <c r="K69" s="10">
        <f t="shared" si="13"/>
        <v>135</v>
      </c>
      <c r="L69" s="12" t="s">
        <v>53</v>
      </c>
      <c r="M69" s="21">
        <f>SUM(M68-J69)</f>
        <v>15</v>
      </c>
      <c r="N69" s="21">
        <f>SUM(N68-K69)</f>
        <v>405</v>
      </c>
    </row>
    <row r="70" ht="23" customHeight="1" spans="1:14">
      <c r="A70" s="16"/>
      <c r="B70" s="16"/>
      <c r="C70" s="17"/>
      <c r="D70" s="17"/>
      <c r="E70" s="16"/>
      <c r="F70" s="18"/>
      <c r="G70" s="16"/>
      <c r="H70" s="16"/>
      <c r="I70" s="33"/>
      <c r="J70" s="10">
        <v>5</v>
      </c>
      <c r="K70" s="10">
        <f t="shared" si="13"/>
        <v>135</v>
      </c>
      <c r="L70" s="12" t="s">
        <v>100</v>
      </c>
      <c r="M70" s="21">
        <f>SUM(M69-J70)</f>
        <v>10</v>
      </c>
      <c r="N70" s="21">
        <f>SUM(N69-K70)</f>
        <v>270</v>
      </c>
    </row>
    <row r="71" ht="23" customHeight="1" spans="1:14">
      <c r="A71" s="16"/>
      <c r="B71" s="16"/>
      <c r="C71" s="17"/>
      <c r="D71" s="17"/>
      <c r="E71" s="16"/>
      <c r="F71" s="18"/>
      <c r="G71" s="16"/>
      <c r="H71" s="16"/>
      <c r="I71" s="33"/>
      <c r="J71" s="10">
        <v>5</v>
      </c>
      <c r="K71" s="10">
        <f t="shared" si="13"/>
        <v>135</v>
      </c>
      <c r="L71" s="12" t="s">
        <v>101</v>
      </c>
      <c r="M71" s="21">
        <f>SUM(M70-J71)</f>
        <v>5</v>
      </c>
      <c r="N71" s="21">
        <f>SUM(N70-K71)</f>
        <v>135</v>
      </c>
    </row>
    <row r="72" ht="23" customHeight="1" spans="1:14">
      <c r="A72" s="19"/>
      <c r="B72" s="28"/>
      <c r="C72" s="20"/>
      <c r="D72" s="20"/>
      <c r="E72" s="19"/>
      <c r="F72" s="27"/>
      <c r="G72" s="19"/>
      <c r="H72" s="19"/>
      <c r="I72" s="32"/>
      <c r="J72" s="10">
        <v>5</v>
      </c>
      <c r="K72" s="10">
        <f t="shared" si="13"/>
        <v>135</v>
      </c>
      <c r="L72" s="12" t="s">
        <v>20</v>
      </c>
      <c r="M72" s="21">
        <f>SUM(M71-J72)</f>
        <v>0</v>
      </c>
      <c r="N72" s="21">
        <f>SUM(N71-K72)</f>
        <v>0</v>
      </c>
    </row>
    <row r="73" ht="17" customHeight="1" spans="1:14">
      <c r="A73" s="16">
        <v>22</v>
      </c>
      <c r="B73" s="16">
        <v>20200211</v>
      </c>
      <c r="C73" s="18" t="s">
        <v>102</v>
      </c>
      <c r="D73" s="18" t="s">
        <v>103</v>
      </c>
      <c r="E73" s="16" t="s">
        <v>97</v>
      </c>
      <c r="F73" s="18"/>
      <c r="G73" s="16">
        <v>700</v>
      </c>
      <c r="H73" s="16">
        <v>29.679</v>
      </c>
      <c r="I73" s="31">
        <f>SUM(G73*H73)</f>
        <v>20775.3</v>
      </c>
      <c r="J73" s="10">
        <v>68</v>
      </c>
      <c r="K73" s="22">
        <f t="shared" ref="K73:K78" si="14">SUM(29.679*J73)</f>
        <v>2018.172</v>
      </c>
      <c r="L73" s="12" t="s">
        <v>20</v>
      </c>
      <c r="M73" s="21">
        <f>SUM(G73-J73)</f>
        <v>632</v>
      </c>
      <c r="N73" s="23">
        <f>SUM(I73-K73)</f>
        <v>18757.128</v>
      </c>
    </row>
    <row r="74" ht="17" customHeight="1" spans="1:14">
      <c r="A74" s="16"/>
      <c r="B74" s="16"/>
      <c r="C74" s="18"/>
      <c r="D74" s="18"/>
      <c r="E74" s="16"/>
      <c r="F74" s="18"/>
      <c r="G74" s="16"/>
      <c r="H74" s="16"/>
      <c r="I74" s="33"/>
      <c r="J74" s="10">
        <v>17</v>
      </c>
      <c r="K74" s="22">
        <f t="shared" si="14"/>
        <v>504.543</v>
      </c>
      <c r="L74" s="12" t="s">
        <v>99</v>
      </c>
      <c r="M74" s="21">
        <f>SUM(M73-J74)</f>
        <v>615</v>
      </c>
      <c r="N74" s="23">
        <f>SUM(N73-K74)</f>
        <v>18252.585</v>
      </c>
    </row>
    <row r="75" ht="17" customHeight="1" spans="1:14">
      <c r="A75" s="16"/>
      <c r="B75" s="16"/>
      <c r="C75" s="18"/>
      <c r="D75" s="18"/>
      <c r="E75" s="16"/>
      <c r="F75" s="18"/>
      <c r="G75" s="16"/>
      <c r="H75" s="16"/>
      <c r="I75" s="33"/>
      <c r="J75" s="10">
        <f>17+19</f>
        <v>36</v>
      </c>
      <c r="K75" s="22">
        <f t="shared" si="14"/>
        <v>1068.444</v>
      </c>
      <c r="L75" s="12" t="s">
        <v>53</v>
      </c>
      <c r="M75" s="21">
        <f>SUM(M74-J75)</f>
        <v>579</v>
      </c>
      <c r="N75" s="23">
        <f>SUM(N74-K75)</f>
        <v>17184.141</v>
      </c>
    </row>
    <row r="76" ht="17" customHeight="1" spans="1:14">
      <c r="A76" s="16"/>
      <c r="B76" s="16"/>
      <c r="C76" s="18"/>
      <c r="D76" s="18"/>
      <c r="E76" s="16"/>
      <c r="F76" s="18"/>
      <c r="G76" s="16"/>
      <c r="H76" s="16"/>
      <c r="I76" s="33"/>
      <c r="J76" s="10">
        <v>20</v>
      </c>
      <c r="K76" s="22">
        <f t="shared" si="14"/>
        <v>593.58</v>
      </c>
      <c r="L76" s="12" t="s">
        <v>52</v>
      </c>
      <c r="M76" s="21">
        <f>SUM(M75-J76)</f>
        <v>559</v>
      </c>
      <c r="N76" s="23">
        <f>SUM(N75-K76)</f>
        <v>16590.561</v>
      </c>
    </row>
    <row r="77" ht="17" customHeight="1" spans="1:14">
      <c r="A77" s="16"/>
      <c r="B77" s="16"/>
      <c r="C77" s="18"/>
      <c r="D77" s="18"/>
      <c r="E77" s="16"/>
      <c r="F77" s="18"/>
      <c r="G77" s="16"/>
      <c r="H77" s="16"/>
      <c r="I77" s="33"/>
      <c r="J77" s="10">
        <v>17</v>
      </c>
      <c r="K77" s="22">
        <f t="shared" si="14"/>
        <v>504.543</v>
      </c>
      <c r="L77" s="12" t="s">
        <v>100</v>
      </c>
      <c r="M77" s="21">
        <f>SUM(M76-J77)</f>
        <v>542</v>
      </c>
      <c r="N77" s="23">
        <f>SUM(N76-K77)</f>
        <v>16086.018</v>
      </c>
    </row>
    <row r="78" ht="17" customHeight="1" spans="1:14">
      <c r="A78" s="19"/>
      <c r="B78" s="19"/>
      <c r="C78" s="27"/>
      <c r="D78" s="27"/>
      <c r="E78" s="19"/>
      <c r="F78" s="27"/>
      <c r="G78" s="19"/>
      <c r="H78" s="19"/>
      <c r="I78" s="32"/>
      <c r="J78" s="10">
        <v>36</v>
      </c>
      <c r="K78" s="22">
        <f t="shared" si="14"/>
        <v>1068.444</v>
      </c>
      <c r="L78" s="12" t="s">
        <v>101</v>
      </c>
      <c r="M78" s="21">
        <f>SUM(M77-J78)</f>
        <v>506</v>
      </c>
      <c r="N78" s="23">
        <f>SUM(N77-K78)</f>
        <v>15017.574</v>
      </c>
    </row>
    <row r="79" customFormat="1" ht="17" customHeight="1" spans="1:14">
      <c r="A79" s="13">
        <v>23</v>
      </c>
      <c r="B79" s="13">
        <v>20200216</v>
      </c>
      <c r="C79" s="29" t="s">
        <v>35</v>
      </c>
      <c r="D79" s="14" t="s">
        <v>104</v>
      </c>
      <c r="E79" s="13" t="s">
        <v>18</v>
      </c>
      <c r="F79" s="15" t="s">
        <v>105</v>
      </c>
      <c r="G79" s="13">
        <v>180</v>
      </c>
      <c r="H79" s="13">
        <v>45</v>
      </c>
      <c r="I79" s="13">
        <f>SUM(G79*H79)</f>
        <v>8100</v>
      </c>
      <c r="J79" s="10">
        <f>2+10</f>
        <v>12</v>
      </c>
      <c r="K79" s="10">
        <f>SUM(45*J79)</f>
        <v>540</v>
      </c>
      <c r="L79" s="12" t="s">
        <v>77</v>
      </c>
      <c r="M79" s="21">
        <f>SUM(G79-J79)</f>
        <v>168</v>
      </c>
      <c r="N79" s="21">
        <f>SUM(I79-K79)</f>
        <v>7560</v>
      </c>
    </row>
    <row r="80" customFormat="1" ht="17" customHeight="1" spans="1:14">
      <c r="A80" s="16"/>
      <c r="B80" s="16"/>
      <c r="C80" s="30"/>
      <c r="D80" s="17"/>
      <c r="E80" s="16"/>
      <c r="F80" s="18"/>
      <c r="G80" s="16"/>
      <c r="H80" s="16"/>
      <c r="I80" s="16"/>
      <c r="J80" s="10">
        <v>4</v>
      </c>
      <c r="K80" s="10">
        <f t="shared" ref="K80:K99" si="15">SUM(45*J80)</f>
        <v>180</v>
      </c>
      <c r="L80" s="12" t="s">
        <v>53</v>
      </c>
      <c r="M80" s="21">
        <f>SUM(M79-J80)</f>
        <v>164</v>
      </c>
      <c r="N80" s="21">
        <f>SUM(N79-K80)</f>
        <v>7380</v>
      </c>
    </row>
    <row r="81" customFormat="1" ht="17" customHeight="1" spans="1:14">
      <c r="A81" s="16"/>
      <c r="B81" s="16"/>
      <c r="C81" s="30"/>
      <c r="D81" s="17"/>
      <c r="E81" s="16"/>
      <c r="F81" s="18"/>
      <c r="G81" s="16"/>
      <c r="H81" s="16"/>
      <c r="I81" s="16"/>
      <c r="J81" s="10">
        <v>2</v>
      </c>
      <c r="K81" s="10">
        <f t="shared" si="15"/>
        <v>90</v>
      </c>
      <c r="L81" s="12" t="s">
        <v>106</v>
      </c>
      <c r="M81" s="21">
        <f t="shared" ref="M81:M100" si="16">SUM(M80-J81)</f>
        <v>162</v>
      </c>
      <c r="N81" s="21">
        <f t="shared" ref="N81:N99" si="17">SUM(N80-K81)</f>
        <v>7290</v>
      </c>
    </row>
    <row r="82" customFormat="1" ht="17" customHeight="1" spans="1:14">
      <c r="A82" s="16"/>
      <c r="B82" s="16"/>
      <c r="C82" s="30"/>
      <c r="D82" s="17"/>
      <c r="E82" s="16"/>
      <c r="F82" s="18"/>
      <c r="G82" s="16"/>
      <c r="H82" s="16"/>
      <c r="I82" s="16"/>
      <c r="J82" s="10">
        <v>4</v>
      </c>
      <c r="K82" s="10">
        <f t="shared" si="15"/>
        <v>180</v>
      </c>
      <c r="L82" s="12" t="s">
        <v>107</v>
      </c>
      <c r="M82" s="21">
        <f t="shared" si="16"/>
        <v>158</v>
      </c>
      <c r="N82" s="21">
        <f t="shared" si="17"/>
        <v>7110</v>
      </c>
    </row>
    <row r="83" customFormat="1" ht="17" customHeight="1" spans="1:14">
      <c r="A83" s="16"/>
      <c r="B83" s="16"/>
      <c r="C83" s="30"/>
      <c r="D83" s="17"/>
      <c r="E83" s="16"/>
      <c r="F83" s="18"/>
      <c r="G83" s="16"/>
      <c r="H83" s="16"/>
      <c r="I83" s="16"/>
      <c r="J83" s="10">
        <v>8</v>
      </c>
      <c r="K83" s="10">
        <f t="shared" si="15"/>
        <v>360</v>
      </c>
      <c r="L83" s="12" t="s">
        <v>78</v>
      </c>
      <c r="M83" s="21">
        <f t="shared" si="16"/>
        <v>150</v>
      </c>
      <c r="N83" s="21">
        <f t="shared" si="17"/>
        <v>6750</v>
      </c>
    </row>
    <row r="84" customFormat="1" ht="17" customHeight="1" spans="1:14">
      <c r="A84" s="16"/>
      <c r="B84" s="16"/>
      <c r="C84" s="30"/>
      <c r="D84" s="17"/>
      <c r="E84" s="16"/>
      <c r="F84" s="18"/>
      <c r="G84" s="16"/>
      <c r="H84" s="16"/>
      <c r="I84" s="16"/>
      <c r="J84" s="10">
        <f>6+10+13</f>
        <v>29</v>
      </c>
      <c r="K84" s="10">
        <f t="shared" si="15"/>
        <v>1305</v>
      </c>
      <c r="L84" s="12" t="s">
        <v>64</v>
      </c>
      <c r="M84" s="21">
        <f t="shared" si="16"/>
        <v>121</v>
      </c>
      <c r="N84" s="21">
        <f t="shared" si="17"/>
        <v>5445</v>
      </c>
    </row>
    <row r="85" customFormat="1" ht="17" customHeight="1" spans="1:14">
      <c r="A85" s="16"/>
      <c r="B85" s="16"/>
      <c r="C85" s="30"/>
      <c r="D85" s="17"/>
      <c r="E85" s="16"/>
      <c r="F85" s="18"/>
      <c r="G85" s="16"/>
      <c r="H85" s="16"/>
      <c r="I85" s="16"/>
      <c r="J85" s="10">
        <v>4</v>
      </c>
      <c r="K85" s="10">
        <f t="shared" si="15"/>
        <v>180</v>
      </c>
      <c r="L85" s="12" t="s">
        <v>108</v>
      </c>
      <c r="M85" s="21">
        <f t="shared" si="16"/>
        <v>117</v>
      </c>
      <c r="N85" s="21">
        <f t="shared" si="17"/>
        <v>5265</v>
      </c>
    </row>
    <row r="86" customFormat="1" ht="17" customHeight="1" spans="1:14">
      <c r="A86" s="16"/>
      <c r="B86" s="16"/>
      <c r="C86" s="30"/>
      <c r="D86" s="17"/>
      <c r="E86" s="16"/>
      <c r="F86" s="18"/>
      <c r="G86" s="16"/>
      <c r="H86" s="16"/>
      <c r="I86" s="16"/>
      <c r="J86" s="10">
        <v>8</v>
      </c>
      <c r="K86" s="10">
        <f t="shared" si="15"/>
        <v>360</v>
      </c>
      <c r="L86" s="12" t="s">
        <v>109</v>
      </c>
      <c r="M86" s="21">
        <f t="shared" si="16"/>
        <v>109</v>
      </c>
      <c r="N86" s="21">
        <f t="shared" si="17"/>
        <v>4905</v>
      </c>
    </row>
    <row r="87" customFormat="1" ht="17" customHeight="1" spans="1:14">
      <c r="A87" s="16"/>
      <c r="B87" s="16"/>
      <c r="C87" s="30"/>
      <c r="D87" s="17"/>
      <c r="E87" s="16"/>
      <c r="F87" s="18"/>
      <c r="G87" s="16"/>
      <c r="H87" s="16"/>
      <c r="I87" s="16"/>
      <c r="J87" s="10">
        <v>10</v>
      </c>
      <c r="K87" s="10">
        <f t="shared" si="15"/>
        <v>450</v>
      </c>
      <c r="L87" s="12" t="s">
        <v>20</v>
      </c>
      <c r="M87" s="21">
        <f t="shared" si="16"/>
        <v>99</v>
      </c>
      <c r="N87" s="21">
        <f t="shared" si="17"/>
        <v>4455</v>
      </c>
    </row>
    <row r="88" customFormat="1" ht="17" customHeight="1" spans="1:14">
      <c r="A88" s="16"/>
      <c r="B88" s="16"/>
      <c r="C88" s="30"/>
      <c r="D88" s="17"/>
      <c r="E88" s="16"/>
      <c r="F88" s="18"/>
      <c r="G88" s="16"/>
      <c r="H88" s="16"/>
      <c r="I88" s="16"/>
      <c r="J88" s="10">
        <f>8+14</f>
        <v>22</v>
      </c>
      <c r="K88" s="10">
        <f t="shared" si="15"/>
        <v>990</v>
      </c>
      <c r="L88" s="12" t="s">
        <v>61</v>
      </c>
      <c r="M88" s="21">
        <f t="shared" si="16"/>
        <v>77</v>
      </c>
      <c r="N88" s="21">
        <f t="shared" si="17"/>
        <v>3465</v>
      </c>
    </row>
    <row r="89" customFormat="1" ht="17" customHeight="1" spans="1:14">
      <c r="A89" s="16"/>
      <c r="B89" s="16"/>
      <c r="C89" s="30"/>
      <c r="D89" s="17"/>
      <c r="E89" s="16"/>
      <c r="F89" s="18"/>
      <c r="G89" s="16"/>
      <c r="H89" s="16"/>
      <c r="I89" s="16"/>
      <c r="J89" s="10">
        <v>10</v>
      </c>
      <c r="K89" s="10">
        <f t="shared" si="15"/>
        <v>450</v>
      </c>
      <c r="L89" s="12" t="s">
        <v>110</v>
      </c>
      <c r="M89" s="21">
        <f t="shared" si="16"/>
        <v>67</v>
      </c>
      <c r="N89" s="21">
        <f t="shared" si="17"/>
        <v>3015</v>
      </c>
    </row>
    <row r="90" customFormat="1" ht="17" customHeight="1" spans="1:14">
      <c r="A90" s="16"/>
      <c r="B90" s="16"/>
      <c r="C90" s="30"/>
      <c r="D90" s="17"/>
      <c r="E90" s="16"/>
      <c r="F90" s="18"/>
      <c r="G90" s="16"/>
      <c r="H90" s="16"/>
      <c r="I90" s="16"/>
      <c r="J90" s="10">
        <v>2</v>
      </c>
      <c r="K90" s="10">
        <f t="shared" si="15"/>
        <v>90</v>
      </c>
      <c r="L90" s="12" t="s">
        <v>66</v>
      </c>
      <c r="M90" s="21">
        <f t="shared" si="16"/>
        <v>65</v>
      </c>
      <c r="N90" s="21">
        <f t="shared" si="17"/>
        <v>2925</v>
      </c>
    </row>
    <row r="91" customFormat="1" ht="17" customHeight="1" spans="1:14">
      <c r="A91" s="16"/>
      <c r="B91" s="16"/>
      <c r="C91" s="30"/>
      <c r="D91" s="17"/>
      <c r="E91" s="16"/>
      <c r="F91" s="18"/>
      <c r="G91" s="16"/>
      <c r="H91" s="16"/>
      <c r="I91" s="16"/>
      <c r="J91" s="10">
        <v>12</v>
      </c>
      <c r="K91" s="10">
        <f t="shared" si="15"/>
        <v>540</v>
      </c>
      <c r="L91" s="12" t="s">
        <v>82</v>
      </c>
      <c r="M91" s="21">
        <f t="shared" si="16"/>
        <v>53</v>
      </c>
      <c r="N91" s="21">
        <f t="shared" si="17"/>
        <v>2385</v>
      </c>
    </row>
    <row r="92" customFormat="1" ht="17" customHeight="1" spans="1:14">
      <c r="A92" s="16"/>
      <c r="B92" s="16"/>
      <c r="C92" s="30"/>
      <c r="D92" s="17"/>
      <c r="E92" s="16"/>
      <c r="F92" s="18"/>
      <c r="G92" s="16"/>
      <c r="H92" s="16"/>
      <c r="I92" s="16"/>
      <c r="J92" s="10">
        <v>4</v>
      </c>
      <c r="K92" s="10">
        <f t="shared" si="15"/>
        <v>180</v>
      </c>
      <c r="L92" s="12" t="s">
        <v>111</v>
      </c>
      <c r="M92" s="21">
        <f t="shared" si="16"/>
        <v>49</v>
      </c>
      <c r="N92" s="21">
        <f t="shared" si="17"/>
        <v>2205</v>
      </c>
    </row>
    <row r="93" customFormat="1" ht="17" customHeight="1" spans="1:14">
      <c r="A93" s="16"/>
      <c r="B93" s="16"/>
      <c r="C93" s="30"/>
      <c r="D93" s="17"/>
      <c r="E93" s="16"/>
      <c r="F93" s="18"/>
      <c r="G93" s="16"/>
      <c r="H93" s="16"/>
      <c r="I93" s="16"/>
      <c r="J93" s="10">
        <v>10</v>
      </c>
      <c r="K93" s="10">
        <f t="shared" si="15"/>
        <v>450</v>
      </c>
      <c r="L93" s="12" t="s">
        <v>83</v>
      </c>
      <c r="M93" s="21">
        <f t="shared" si="16"/>
        <v>39</v>
      </c>
      <c r="N93" s="21">
        <f t="shared" si="17"/>
        <v>1755</v>
      </c>
    </row>
    <row r="94" customFormat="1" ht="17" customHeight="1" spans="1:14">
      <c r="A94" s="16"/>
      <c r="B94" s="16"/>
      <c r="C94" s="30"/>
      <c r="D94" s="17"/>
      <c r="E94" s="16"/>
      <c r="F94" s="18"/>
      <c r="G94" s="16"/>
      <c r="H94" s="16"/>
      <c r="I94" s="16"/>
      <c r="J94" s="10">
        <v>10</v>
      </c>
      <c r="K94" s="10">
        <f t="shared" si="15"/>
        <v>450</v>
      </c>
      <c r="L94" s="12" t="s">
        <v>112</v>
      </c>
      <c r="M94" s="21">
        <f t="shared" si="16"/>
        <v>29</v>
      </c>
      <c r="N94" s="21">
        <f t="shared" si="17"/>
        <v>1305</v>
      </c>
    </row>
    <row r="95" customFormat="1" ht="17" customHeight="1" spans="1:14">
      <c r="A95" s="16"/>
      <c r="B95" s="16"/>
      <c r="C95" s="30"/>
      <c r="D95" s="17"/>
      <c r="E95" s="16"/>
      <c r="F95" s="18"/>
      <c r="G95" s="16"/>
      <c r="H95" s="16"/>
      <c r="I95" s="16"/>
      <c r="J95" s="10">
        <v>2</v>
      </c>
      <c r="K95" s="10">
        <f t="shared" si="15"/>
        <v>90</v>
      </c>
      <c r="L95" s="12" t="s">
        <v>52</v>
      </c>
      <c r="M95" s="21">
        <f t="shared" si="16"/>
        <v>27</v>
      </c>
      <c r="N95" s="21">
        <f t="shared" si="17"/>
        <v>1215</v>
      </c>
    </row>
    <row r="96" customFormat="1" ht="17" customHeight="1" spans="1:14">
      <c r="A96" s="16"/>
      <c r="B96" s="16"/>
      <c r="C96" s="30"/>
      <c r="D96" s="17"/>
      <c r="E96" s="16"/>
      <c r="F96" s="18"/>
      <c r="G96" s="16"/>
      <c r="H96" s="16"/>
      <c r="I96" s="16"/>
      <c r="J96" s="10">
        <v>10</v>
      </c>
      <c r="K96" s="10">
        <f t="shared" si="15"/>
        <v>450</v>
      </c>
      <c r="L96" s="12" t="s">
        <v>84</v>
      </c>
      <c r="M96" s="21">
        <f t="shared" si="16"/>
        <v>17</v>
      </c>
      <c r="N96" s="21">
        <f t="shared" si="17"/>
        <v>765</v>
      </c>
    </row>
    <row r="97" customFormat="1" ht="17" customHeight="1" spans="1:14">
      <c r="A97" s="16"/>
      <c r="B97" s="16"/>
      <c r="C97" s="30"/>
      <c r="D97" s="17"/>
      <c r="E97" s="16"/>
      <c r="F97" s="18"/>
      <c r="G97" s="16"/>
      <c r="H97" s="16"/>
      <c r="I97" s="16"/>
      <c r="J97" s="10">
        <v>10</v>
      </c>
      <c r="K97" s="10">
        <f t="shared" si="15"/>
        <v>450</v>
      </c>
      <c r="L97" s="12" t="s">
        <v>113</v>
      </c>
      <c r="M97" s="21">
        <f t="shared" si="16"/>
        <v>7</v>
      </c>
      <c r="N97" s="21">
        <f t="shared" si="17"/>
        <v>315</v>
      </c>
    </row>
    <row r="98" customFormat="1" ht="17" customHeight="1" spans="1:14">
      <c r="A98" s="16"/>
      <c r="B98" s="16"/>
      <c r="C98" s="30"/>
      <c r="D98" s="17"/>
      <c r="E98" s="16"/>
      <c r="F98" s="18"/>
      <c r="G98" s="16"/>
      <c r="H98" s="16"/>
      <c r="I98" s="16"/>
      <c r="J98" s="10">
        <v>4</v>
      </c>
      <c r="K98" s="10">
        <f t="shared" si="15"/>
        <v>180</v>
      </c>
      <c r="L98" s="12" t="s">
        <v>114</v>
      </c>
      <c r="M98" s="21">
        <f t="shared" si="16"/>
        <v>3</v>
      </c>
      <c r="N98" s="21">
        <f t="shared" si="17"/>
        <v>135</v>
      </c>
    </row>
    <row r="99" customFormat="1" ht="17" customHeight="1" spans="1:14">
      <c r="A99" s="16"/>
      <c r="B99" s="16"/>
      <c r="C99" s="30"/>
      <c r="D99" s="17"/>
      <c r="E99" s="16"/>
      <c r="F99" s="18"/>
      <c r="G99" s="16"/>
      <c r="H99" s="16"/>
      <c r="I99" s="16"/>
      <c r="J99" s="10">
        <v>3</v>
      </c>
      <c r="K99" s="10">
        <f t="shared" si="15"/>
        <v>135</v>
      </c>
      <c r="L99" s="12" t="s">
        <v>115</v>
      </c>
      <c r="M99" s="21">
        <f t="shared" si="16"/>
        <v>0</v>
      </c>
      <c r="N99" s="21">
        <f t="shared" si="17"/>
        <v>0</v>
      </c>
    </row>
    <row r="100" customFormat="1" ht="27" customHeight="1" spans="1:14">
      <c r="A100" s="13">
        <v>24</v>
      </c>
      <c r="B100" s="13">
        <v>20200220</v>
      </c>
      <c r="C100" s="14" t="s">
        <v>40</v>
      </c>
      <c r="D100" s="14" t="s">
        <v>116</v>
      </c>
      <c r="E100" s="13" t="s">
        <v>117</v>
      </c>
      <c r="F100" s="15" t="s">
        <v>118</v>
      </c>
      <c r="G100" s="13">
        <v>100</v>
      </c>
      <c r="H100" s="13">
        <v>42</v>
      </c>
      <c r="I100" s="13">
        <f>SUM(G100*H100)</f>
        <v>4200</v>
      </c>
      <c r="J100" s="10">
        <v>8</v>
      </c>
      <c r="K100" s="10">
        <f>SUM(42*J100)</f>
        <v>336</v>
      </c>
      <c r="L100" s="12" t="s">
        <v>53</v>
      </c>
      <c r="M100" s="21">
        <f>SUM(G100-J100)</f>
        <v>92</v>
      </c>
      <c r="N100" s="21">
        <f>SUM(I100-K100)</f>
        <v>3864</v>
      </c>
    </row>
    <row r="101" customFormat="1" ht="27" customHeight="1" spans="1:14">
      <c r="A101" s="16"/>
      <c r="B101" s="16"/>
      <c r="C101" s="17"/>
      <c r="D101" s="17"/>
      <c r="E101" s="16"/>
      <c r="F101" s="18"/>
      <c r="G101" s="16"/>
      <c r="H101" s="16"/>
      <c r="I101" s="16"/>
      <c r="J101" s="10">
        <v>14</v>
      </c>
      <c r="K101" s="10">
        <f>SUM(42*J101)</f>
        <v>588</v>
      </c>
      <c r="L101" s="12" t="s">
        <v>52</v>
      </c>
      <c r="M101" s="21">
        <f>SUM(M100-J101)</f>
        <v>78</v>
      </c>
      <c r="N101" s="21">
        <f>SUM(N100-K101)</f>
        <v>3276</v>
      </c>
    </row>
    <row r="102" customFormat="1" ht="27" customHeight="1" spans="1:14">
      <c r="A102" s="16"/>
      <c r="B102" s="16"/>
      <c r="C102" s="17"/>
      <c r="D102" s="17"/>
      <c r="E102" s="16"/>
      <c r="F102" s="18"/>
      <c r="G102" s="16"/>
      <c r="H102" s="16"/>
      <c r="I102" s="16"/>
      <c r="J102" s="10">
        <v>5</v>
      </c>
      <c r="K102" s="10">
        <f>SUM(42*J102)</f>
        <v>210</v>
      </c>
      <c r="L102" s="12" t="s">
        <v>100</v>
      </c>
      <c r="M102" s="21">
        <f>SUM(M101-J102)</f>
        <v>73</v>
      </c>
      <c r="N102" s="21">
        <f>SUM(N101-K102)</f>
        <v>3066</v>
      </c>
    </row>
    <row r="103" customFormat="1" ht="27" customHeight="1" spans="1:14">
      <c r="A103" s="16"/>
      <c r="B103" s="16"/>
      <c r="C103" s="17"/>
      <c r="D103" s="17"/>
      <c r="E103" s="16"/>
      <c r="F103" s="18"/>
      <c r="G103" s="16"/>
      <c r="H103" s="16"/>
      <c r="I103" s="16"/>
      <c r="J103" s="10">
        <v>22</v>
      </c>
      <c r="K103" s="10">
        <f>SUM(42*J103)</f>
        <v>924</v>
      </c>
      <c r="L103" s="12" t="s">
        <v>20</v>
      </c>
      <c r="M103" s="21">
        <f>SUM(M102-J103)</f>
        <v>51</v>
      </c>
      <c r="N103" s="21">
        <f>SUM(N102-K103)</f>
        <v>2142</v>
      </c>
    </row>
    <row r="104" customFormat="1" ht="27" customHeight="1" spans="1:14">
      <c r="A104" s="16"/>
      <c r="B104" s="16"/>
      <c r="C104" s="17"/>
      <c r="D104" s="17"/>
      <c r="E104" s="16"/>
      <c r="F104" s="18"/>
      <c r="G104" s="16"/>
      <c r="H104" s="16"/>
      <c r="I104" s="16"/>
      <c r="J104" s="10">
        <v>10</v>
      </c>
      <c r="K104" s="10">
        <f>SUM(42*J104)</f>
        <v>420</v>
      </c>
      <c r="L104" s="12" t="s">
        <v>99</v>
      </c>
      <c r="M104" s="21">
        <f>SUM(M103-J104)</f>
        <v>41</v>
      </c>
      <c r="N104" s="21">
        <f>SUM(N103-K104)</f>
        <v>1722</v>
      </c>
    </row>
    <row r="105" customFormat="1" ht="27" customHeight="1" spans="1:14">
      <c r="A105" s="19"/>
      <c r="B105" s="19"/>
      <c r="C105" s="20"/>
      <c r="D105" s="20"/>
      <c r="E105" s="19"/>
      <c r="F105" s="27"/>
      <c r="G105" s="19"/>
      <c r="H105" s="19"/>
      <c r="I105" s="19"/>
      <c r="J105" s="10"/>
      <c r="K105" s="10"/>
      <c r="L105" s="12"/>
      <c r="M105" s="21"/>
      <c r="N105" s="21"/>
    </row>
    <row r="106" customFormat="1" ht="27" customHeight="1" spans="1:14">
      <c r="A106" s="13">
        <v>25</v>
      </c>
      <c r="B106" s="13">
        <v>20200220</v>
      </c>
      <c r="C106" s="14" t="s">
        <v>40</v>
      </c>
      <c r="D106" s="14" t="s">
        <v>119</v>
      </c>
      <c r="E106" s="13" t="s">
        <v>29</v>
      </c>
      <c r="F106" s="15" t="s">
        <v>120</v>
      </c>
      <c r="G106" s="13">
        <v>480</v>
      </c>
      <c r="H106" s="13">
        <v>0.75</v>
      </c>
      <c r="I106" s="13">
        <f>SUM(G106*H106)</f>
        <v>360</v>
      </c>
      <c r="J106" s="10">
        <v>40</v>
      </c>
      <c r="K106" s="10">
        <f>SUM(0.75*J106)</f>
        <v>30</v>
      </c>
      <c r="L106" s="12" t="s">
        <v>99</v>
      </c>
      <c r="M106" s="21">
        <f>SUM(G106-J106)</f>
        <v>440</v>
      </c>
      <c r="N106" s="21">
        <f>SUM(I106-K106)</f>
        <v>330</v>
      </c>
    </row>
    <row r="107" customFormat="1" ht="27" customHeight="1" spans="1:14">
      <c r="A107" s="16"/>
      <c r="B107" s="16"/>
      <c r="C107" s="17"/>
      <c r="D107" s="17"/>
      <c r="E107" s="16"/>
      <c r="F107" s="18"/>
      <c r="G107" s="16"/>
      <c r="H107" s="16"/>
      <c r="I107" s="16"/>
      <c r="J107" s="10">
        <v>80</v>
      </c>
      <c r="K107" s="10">
        <f>SUM(0.75*J107)</f>
        <v>60</v>
      </c>
      <c r="L107" s="12" t="s">
        <v>53</v>
      </c>
      <c r="M107" s="21">
        <f>SUM(M106-J107)</f>
        <v>360</v>
      </c>
      <c r="N107" s="21">
        <f>SUM(N106-K107)</f>
        <v>270</v>
      </c>
    </row>
    <row r="108" customFormat="1" ht="27" customHeight="1" spans="1:14">
      <c r="A108" s="16"/>
      <c r="B108" s="16"/>
      <c r="C108" s="17"/>
      <c r="D108" s="17"/>
      <c r="E108" s="16"/>
      <c r="F108" s="18"/>
      <c r="G108" s="16"/>
      <c r="H108" s="16"/>
      <c r="I108" s="16"/>
      <c r="J108" s="10">
        <v>280</v>
      </c>
      <c r="K108" s="10">
        <f>SUM(0.75*J108)</f>
        <v>210</v>
      </c>
      <c r="L108" s="12" t="s">
        <v>52</v>
      </c>
      <c r="M108" s="21">
        <f>SUM(M107-J108)</f>
        <v>80</v>
      </c>
      <c r="N108" s="21">
        <f>SUM(N107-K108)</f>
        <v>60</v>
      </c>
    </row>
    <row r="109" customFormat="1" ht="27" customHeight="1" spans="1:14">
      <c r="A109" s="16"/>
      <c r="B109" s="16"/>
      <c r="C109" s="17"/>
      <c r="D109" s="17"/>
      <c r="E109" s="16"/>
      <c r="F109" s="18"/>
      <c r="G109" s="16"/>
      <c r="H109" s="16"/>
      <c r="I109" s="16"/>
      <c r="J109" s="10">
        <v>80</v>
      </c>
      <c r="K109" s="10">
        <f>SUM(0.75*J109)</f>
        <v>60</v>
      </c>
      <c r="L109" s="12" t="s">
        <v>100</v>
      </c>
      <c r="M109" s="21">
        <f>SUM(M108-J109)</f>
        <v>0</v>
      </c>
      <c r="N109" s="21">
        <f>SUM(N108-K109)</f>
        <v>0</v>
      </c>
    </row>
    <row r="110" customFormat="1" ht="27" customHeight="1" spans="1:14">
      <c r="A110" s="13">
        <v>26</v>
      </c>
      <c r="B110" s="13">
        <v>20200220</v>
      </c>
      <c r="C110" s="14" t="s">
        <v>121</v>
      </c>
      <c r="D110" s="14" t="s">
        <v>122</v>
      </c>
      <c r="E110" s="13" t="s">
        <v>18</v>
      </c>
      <c r="F110" s="15" t="s">
        <v>105</v>
      </c>
      <c r="G110" s="13">
        <v>100</v>
      </c>
      <c r="H110" s="13">
        <v>35</v>
      </c>
      <c r="I110" s="13">
        <f>SUM(G110*H110)</f>
        <v>3500</v>
      </c>
      <c r="J110" s="10">
        <v>7</v>
      </c>
      <c r="K110" s="10">
        <f>SUM(35*J110)</f>
        <v>245</v>
      </c>
      <c r="L110" s="12" t="s">
        <v>115</v>
      </c>
      <c r="M110" s="21">
        <f>SUM(G110-J110)</f>
        <v>93</v>
      </c>
      <c r="N110" s="21">
        <f>SUM(I110-K110)</f>
        <v>3255</v>
      </c>
    </row>
    <row r="111" customFormat="1" ht="27" customHeight="1" spans="1:14">
      <c r="A111" s="16"/>
      <c r="B111" s="16"/>
      <c r="C111" s="17"/>
      <c r="D111" s="17"/>
      <c r="E111" s="16"/>
      <c r="F111" s="18"/>
      <c r="G111" s="16"/>
      <c r="H111" s="16"/>
      <c r="I111" s="16"/>
      <c r="J111" s="10">
        <v>11</v>
      </c>
      <c r="K111" s="10">
        <f>SUM(35*J111)</f>
        <v>385</v>
      </c>
      <c r="L111" s="12" t="s">
        <v>123</v>
      </c>
      <c r="M111" s="21">
        <f>SUM(M110-J111)</f>
        <v>82</v>
      </c>
      <c r="N111" s="21">
        <f>SUM(N110-K110)</f>
        <v>3010</v>
      </c>
    </row>
    <row r="112" customFormat="1" ht="27" customHeight="1" spans="1:14">
      <c r="A112" s="16"/>
      <c r="B112" s="16"/>
      <c r="C112" s="17"/>
      <c r="D112" s="17"/>
      <c r="E112" s="16"/>
      <c r="F112" s="18"/>
      <c r="G112" s="16"/>
      <c r="H112" s="16"/>
      <c r="I112" s="16"/>
      <c r="J112" s="10">
        <v>10</v>
      </c>
      <c r="K112" s="10">
        <f>SUM(35*J112)</f>
        <v>350</v>
      </c>
      <c r="L112" s="12" t="s">
        <v>124</v>
      </c>
      <c r="M112" s="21">
        <f>SUM(M111-J112)</f>
        <v>72</v>
      </c>
      <c r="N112" s="21">
        <f>SUM(N111-K111)</f>
        <v>2625</v>
      </c>
    </row>
    <row r="113" customFormat="1" ht="27" customHeight="1" spans="1:14">
      <c r="A113" s="16"/>
      <c r="B113" s="16"/>
      <c r="C113" s="17"/>
      <c r="D113" s="17"/>
      <c r="E113" s="16"/>
      <c r="F113" s="18"/>
      <c r="G113" s="16"/>
      <c r="H113" s="16"/>
      <c r="I113" s="16"/>
      <c r="J113" s="10">
        <v>10</v>
      </c>
      <c r="K113" s="10">
        <f>SUM(35*J113)</f>
        <v>350</v>
      </c>
      <c r="L113" s="12" t="s">
        <v>62</v>
      </c>
      <c r="M113" s="21">
        <f>SUM(M112-J113)</f>
        <v>62</v>
      </c>
      <c r="N113" s="21">
        <f>SUM(N112-K112)</f>
        <v>2275</v>
      </c>
    </row>
    <row r="114" customFormat="1" ht="27" customHeight="1" spans="1:14">
      <c r="A114" s="13">
        <v>27</v>
      </c>
      <c r="B114" s="13">
        <v>20200222</v>
      </c>
      <c r="C114" s="14" t="s">
        <v>125</v>
      </c>
      <c r="D114" s="14" t="s">
        <v>126</v>
      </c>
      <c r="E114" s="13" t="s">
        <v>127</v>
      </c>
      <c r="F114" s="15"/>
      <c r="G114" s="13">
        <v>150</v>
      </c>
      <c r="H114" s="13">
        <v>78</v>
      </c>
      <c r="I114" s="13">
        <f>SUM(G114*H114)</f>
        <v>11700</v>
      </c>
      <c r="J114" s="10">
        <v>70</v>
      </c>
      <c r="K114" s="10">
        <f>SUM(78*J114)</f>
        <v>5460</v>
      </c>
      <c r="L114" s="12" t="s">
        <v>75</v>
      </c>
      <c r="M114" s="21">
        <f>SUM(G114-J114)</f>
        <v>80</v>
      </c>
      <c r="N114" s="21">
        <f>SUM(I114-K114)</f>
        <v>6240</v>
      </c>
    </row>
    <row r="115" customFormat="1" ht="27" customHeight="1" spans="1:14">
      <c r="A115" s="16"/>
      <c r="B115" s="16"/>
      <c r="C115" s="17"/>
      <c r="D115" s="17"/>
      <c r="E115" s="16"/>
      <c r="F115" s="18"/>
      <c r="G115" s="16"/>
      <c r="H115" s="16"/>
      <c r="I115" s="16"/>
      <c r="J115" s="10">
        <v>40</v>
      </c>
      <c r="K115" s="10">
        <f>SUM(78*J115)</f>
        <v>3120</v>
      </c>
      <c r="L115" s="12" t="s">
        <v>82</v>
      </c>
      <c r="M115" s="21">
        <f>SUM(M114-J115)</f>
        <v>40</v>
      </c>
      <c r="N115" s="21">
        <f>SUM(N114-K115)</f>
        <v>3120</v>
      </c>
    </row>
    <row r="116" customFormat="1" ht="27" customHeight="1" spans="1:14">
      <c r="A116" s="16"/>
      <c r="B116" s="16"/>
      <c r="C116" s="17"/>
      <c r="D116" s="17"/>
      <c r="E116" s="16"/>
      <c r="F116" s="18"/>
      <c r="G116" s="16"/>
      <c r="H116" s="16"/>
      <c r="I116" s="16"/>
      <c r="J116" s="10">
        <v>40</v>
      </c>
      <c r="K116" s="10">
        <f>SUM(78*J116)</f>
        <v>3120</v>
      </c>
      <c r="L116" s="12" t="s">
        <v>45</v>
      </c>
      <c r="M116" s="21">
        <f>SUM(M115-J116)</f>
        <v>0</v>
      </c>
      <c r="N116" s="21">
        <f>SUM(N115-K116)</f>
        <v>0</v>
      </c>
    </row>
    <row r="117" customFormat="1" ht="22" customHeight="1" spans="1:14">
      <c r="A117" s="13">
        <v>28</v>
      </c>
      <c r="B117" s="13">
        <v>20200225</v>
      </c>
      <c r="C117" s="14" t="s">
        <v>128</v>
      </c>
      <c r="D117" s="14" t="s">
        <v>41</v>
      </c>
      <c r="E117" s="13" t="s">
        <v>48</v>
      </c>
      <c r="F117" s="15" t="s">
        <v>129</v>
      </c>
      <c r="G117" s="13">
        <v>1700</v>
      </c>
      <c r="H117" s="13">
        <v>39.9</v>
      </c>
      <c r="I117" s="13">
        <f>SUM(G117*H117)</f>
        <v>67830</v>
      </c>
      <c r="J117" s="10">
        <v>102</v>
      </c>
      <c r="K117" s="22">
        <f>SUM(39.9*J117)</f>
        <v>4069.8</v>
      </c>
      <c r="L117" s="12" t="s">
        <v>75</v>
      </c>
      <c r="M117" s="21">
        <f>SUM(G117-J117)</f>
        <v>1598</v>
      </c>
      <c r="N117" s="23">
        <f>SUM(I117-K117)</f>
        <v>63760.2</v>
      </c>
    </row>
    <row r="118" customFormat="1" ht="22" customHeight="1" spans="1:14">
      <c r="A118" s="16"/>
      <c r="B118" s="16"/>
      <c r="C118" s="17"/>
      <c r="D118" s="17"/>
      <c r="E118" s="16"/>
      <c r="F118" s="18"/>
      <c r="G118" s="16"/>
      <c r="H118" s="16"/>
      <c r="I118" s="16"/>
      <c r="J118" s="10">
        <v>68</v>
      </c>
      <c r="K118" s="22">
        <f t="shared" ref="K118:K137" si="18">SUM(39.9*J118)</f>
        <v>2713.2</v>
      </c>
      <c r="L118" s="12" t="s">
        <v>83</v>
      </c>
      <c r="M118" s="21">
        <f>SUM(M117-J118)</f>
        <v>1530</v>
      </c>
      <c r="N118" s="23">
        <f>SUM(N117-K118)</f>
        <v>61047</v>
      </c>
    </row>
    <row r="119" customFormat="1" ht="22" customHeight="1" spans="1:14">
      <c r="A119" s="16"/>
      <c r="B119" s="16"/>
      <c r="C119" s="17"/>
      <c r="D119" s="17"/>
      <c r="E119" s="16"/>
      <c r="F119" s="18"/>
      <c r="G119" s="16"/>
      <c r="H119" s="16"/>
      <c r="I119" s="16"/>
      <c r="J119" s="10">
        <v>34</v>
      </c>
      <c r="K119" s="22">
        <f t="shared" si="18"/>
        <v>1356.6</v>
      </c>
      <c r="L119" s="12" t="s">
        <v>130</v>
      </c>
      <c r="M119" s="21">
        <f t="shared" ref="M119:M137" si="19">SUM(M118-J119)</f>
        <v>1496</v>
      </c>
      <c r="N119" s="23">
        <f t="shared" ref="N119:N137" si="20">SUM(N118-K119)</f>
        <v>59690.4</v>
      </c>
    </row>
    <row r="120" customFormat="1" ht="22" customHeight="1" spans="1:14">
      <c r="A120" s="16"/>
      <c r="B120" s="16"/>
      <c r="C120" s="17"/>
      <c r="D120" s="17"/>
      <c r="E120" s="16"/>
      <c r="F120" s="18"/>
      <c r="G120" s="16"/>
      <c r="H120" s="16"/>
      <c r="I120" s="16"/>
      <c r="J120" s="10">
        <v>34</v>
      </c>
      <c r="K120" s="22">
        <f t="shared" si="18"/>
        <v>1356.6</v>
      </c>
      <c r="L120" s="12" t="s">
        <v>131</v>
      </c>
      <c r="M120" s="21">
        <f t="shared" si="19"/>
        <v>1462</v>
      </c>
      <c r="N120" s="23">
        <f t="shared" si="20"/>
        <v>58333.8</v>
      </c>
    </row>
    <row r="121" customFormat="1" ht="22" customHeight="1" spans="1:14">
      <c r="A121" s="16"/>
      <c r="B121" s="16"/>
      <c r="C121" s="17"/>
      <c r="D121" s="17"/>
      <c r="E121" s="16"/>
      <c r="F121" s="18"/>
      <c r="G121" s="16"/>
      <c r="H121" s="16"/>
      <c r="I121" s="16"/>
      <c r="J121" s="10">
        <v>34</v>
      </c>
      <c r="K121" s="22">
        <f t="shared" si="18"/>
        <v>1356.6</v>
      </c>
      <c r="L121" s="12" t="s">
        <v>132</v>
      </c>
      <c r="M121" s="21">
        <f t="shared" si="19"/>
        <v>1428</v>
      </c>
      <c r="N121" s="23">
        <f t="shared" si="20"/>
        <v>56977.2</v>
      </c>
    </row>
    <row r="122" customFormat="1" ht="22" customHeight="1" spans="1:14">
      <c r="A122" s="16"/>
      <c r="B122" s="16"/>
      <c r="C122" s="17"/>
      <c r="D122" s="17"/>
      <c r="E122" s="16"/>
      <c r="F122" s="18"/>
      <c r="G122" s="16"/>
      <c r="H122" s="16"/>
      <c r="I122" s="16"/>
      <c r="J122" s="10">
        <v>34</v>
      </c>
      <c r="K122" s="22">
        <f t="shared" si="18"/>
        <v>1356.6</v>
      </c>
      <c r="L122" s="12" t="s">
        <v>133</v>
      </c>
      <c r="M122" s="21">
        <f t="shared" si="19"/>
        <v>1394</v>
      </c>
      <c r="N122" s="23">
        <f t="shared" si="20"/>
        <v>55620.6</v>
      </c>
    </row>
    <row r="123" customFormat="1" ht="22" customHeight="1" spans="1:14">
      <c r="A123" s="16"/>
      <c r="B123" s="16"/>
      <c r="C123" s="17"/>
      <c r="D123" s="17"/>
      <c r="E123" s="16"/>
      <c r="F123" s="18"/>
      <c r="G123" s="16"/>
      <c r="H123" s="16"/>
      <c r="I123" s="16"/>
      <c r="J123" s="10">
        <v>34</v>
      </c>
      <c r="K123" s="22">
        <f t="shared" si="18"/>
        <v>1356.6</v>
      </c>
      <c r="L123" s="12" t="s">
        <v>134</v>
      </c>
      <c r="M123" s="21">
        <f t="shared" si="19"/>
        <v>1360</v>
      </c>
      <c r="N123" s="23">
        <f t="shared" si="20"/>
        <v>54264</v>
      </c>
    </row>
    <row r="124" customFormat="1" ht="22" customHeight="1" spans="1:14">
      <c r="A124" s="16"/>
      <c r="B124" s="16"/>
      <c r="C124" s="17"/>
      <c r="D124" s="17"/>
      <c r="E124" s="16"/>
      <c r="F124" s="18"/>
      <c r="G124" s="16"/>
      <c r="H124" s="16"/>
      <c r="I124" s="16"/>
      <c r="J124" s="10">
        <v>34</v>
      </c>
      <c r="K124" s="22">
        <f t="shared" si="18"/>
        <v>1356.6</v>
      </c>
      <c r="L124" s="12" t="s">
        <v>77</v>
      </c>
      <c r="M124" s="21">
        <f t="shared" si="19"/>
        <v>1326</v>
      </c>
      <c r="N124" s="23">
        <f t="shared" si="20"/>
        <v>52907.4</v>
      </c>
    </row>
    <row r="125" customFormat="1" ht="22" customHeight="1" spans="1:14">
      <c r="A125" s="16"/>
      <c r="B125" s="16"/>
      <c r="C125" s="17"/>
      <c r="D125" s="17"/>
      <c r="E125" s="16"/>
      <c r="F125" s="18"/>
      <c r="G125" s="16"/>
      <c r="H125" s="16"/>
      <c r="I125" s="16"/>
      <c r="J125" s="10">
        <v>34</v>
      </c>
      <c r="K125" s="22">
        <f t="shared" si="18"/>
        <v>1356.6</v>
      </c>
      <c r="L125" s="12" t="s">
        <v>135</v>
      </c>
      <c r="M125" s="21">
        <f t="shared" si="19"/>
        <v>1292</v>
      </c>
      <c r="N125" s="23">
        <f t="shared" si="20"/>
        <v>51550.8</v>
      </c>
    </row>
    <row r="126" customFormat="1" ht="22" customHeight="1" spans="1:14">
      <c r="A126" s="16"/>
      <c r="B126" s="16"/>
      <c r="C126" s="17"/>
      <c r="D126" s="17"/>
      <c r="E126" s="16"/>
      <c r="F126" s="18"/>
      <c r="G126" s="16"/>
      <c r="H126" s="16"/>
      <c r="I126" s="16"/>
      <c r="J126" s="10">
        <v>68</v>
      </c>
      <c r="K126" s="22">
        <f t="shared" si="18"/>
        <v>2713.2</v>
      </c>
      <c r="L126" s="12" t="s">
        <v>45</v>
      </c>
      <c r="M126" s="21">
        <f t="shared" si="19"/>
        <v>1224</v>
      </c>
      <c r="N126" s="23">
        <f t="shared" si="20"/>
        <v>48837.6</v>
      </c>
    </row>
    <row r="127" customFormat="1" ht="22" customHeight="1" spans="1:14">
      <c r="A127" s="16"/>
      <c r="B127" s="16"/>
      <c r="C127" s="17"/>
      <c r="D127" s="17"/>
      <c r="E127" s="16"/>
      <c r="F127" s="18"/>
      <c r="G127" s="16"/>
      <c r="H127" s="16"/>
      <c r="I127" s="16"/>
      <c r="J127" s="10">
        <v>68</v>
      </c>
      <c r="K127" s="22">
        <f t="shared" si="18"/>
        <v>2713.2</v>
      </c>
      <c r="L127" s="12" t="s">
        <v>82</v>
      </c>
      <c r="M127" s="21">
        <f t="shared" si="19"/>
        <v>1156</v>
      </c>
      <c r="N127" s="23">
        <f t="shared" si="20"/>
        <v>46124.4</v>
      </c>
    </row>
    <row r="128" customFormat="1" ht="22" customHeight="1" spans="1:14">
      <c r="A128" s="16"/>
      <c r="B128" s="16"/>
      <c r="C128" s="17"/>
      <c r="D128" s="17"/>
      <c r="E128" s="16"/>
      <c r="F128" s="18"/>
      <c r="G128" s="16"/>
      <c r="H128" s="16"/>
      <c r="I128" s="16"/>
      <c r="J128" s="10">
        <v>34</v>
      </c>
      <c r="K128" s="22">
        <f t="shared" si="18"/>
        <v>1356.6</v>
      </c>
      <c r="L128" s="12" t="s">
        <v>65</v>
      </c>
      <c r="M128" s="21">
        <f t="shared" si="19"/>
        <v>1122</v>
      </c>
      <c r="N128" s="23">
        <f t="shared" si="20"/>
        <v>44767.8</v>
      </c>
    </row>
    <row r="129" customFormat="1" ht="22" customHeight="1" spans="1:14">
      <c r="A129" s="16"/>
      <c r="B129" s="16"/>
      <c r="C129" s="17"/>
      <c r="D129" s="17"/>
      <c r="E129" s="16"/>
      <c r="F129" s="18"/>
      <c r="G129" s="16"/>
      <c r="H129" s="16"/>
      <c r="I129" s="16"/>
      <c r="J129" s="10">
        <v>34</v>
      </c>
      <c r="K129" s="22">
        <f t="shared" si="18"/>
        <v>1356.6</v>
      </c>
      <c r="L129" s="12" t="s">
        <v>136</v>
      </c>
      <c r="M129" s="21">
        <f t="shared" si="19"/>
        <v>1088</v>
      </c>
      <c r="N129" s="23">
        <f t="shared" si="20"/>
        <v>43411.2</v>
      </c>
    </row>
    <row r="130" customFormat="1" ht="22" customHeight="1" spans="1:14">
      <c r="A130" s="16"/>
      <c r="B130" s="16"/>
      <c r="C130" s="17"/>
      <c r="D130" s="17"/>
      <c r="E130" s="16"/>
      <c r="F130" s="18"/>
      <c r="G130" s="16"/>
      <c r="H130" s="16"/>
      <c r="I130" s="16"/>
      <c r="J130" s="10">
        <v>34</v>
      </c>
      <c r="K130" s="22">
        <f t="shared" si="18"/>
        <v>1356.6</v>
      </c>
      <c r="L130" s="12" t="s">
        <v>137</v>
      </c>
      <c r="M130" s="21">
        <f t="shared" si="19"/>
        <v>1054</v>
      </c>
      <c r="N130" s="23">
        <f t="shared" si="20"/>
        <v>42054.6</v>
      </c>
    </row>
    <row r="131" customFormat="1" ht="22" customHeight="1" spans="1:14">
      <c r="A131" s="16"/>
      <c r="B131" s="16"/>
      <c r="C131" s="17"/>
      <c r="D131" s="17"/>
      <c r="E131" s="16"/>
      <c r="F131" s="18"/>
      <c r="G131" s="16"/>
      <c r="H131" s="16"/>
      <c r="I131" s="16"/>
      <c r="J131" s="10">
        <v>34</v>
      </c>
      <c r="K131" s="22">
        <f t="shared" si="18"/>
        <v>1356.6</v>
      </c>
      <c r="L131" s="12" t="s">
        <v>138</v>
      </c>
      <c r="M131" s="21">
        <f t="shared" si="19"/>
        <v>1020</v>
      </c>
      <c r="N131" s="23">
        <f t="shared" si="20"/>
        <v>40698</v>
      </c>
    </row>
    <row r="132" customFormat="1" ht="22" customHeight="1" spans="1:14">
      <c r="A132" s="16"/>
      <c r="B132" s="16"/>
      <c r="C132" s="17"/>
      <c r="D132" s="17"/>
      <c r="E132" s="16"/>
      <c r="F132" s="18"/>
      <c r="G132" s="16"/>
      <c r="H132" s="16"/>
      <c r="I132" s="16"/>
      <c r="J132" s="10">
        <v>68</v>
      </c>
      <c r="K132" s="22">
        <f t="shared" si="18"/>
        <v>2713.2</v>
      </c>
      <c r="L132" s="12" t="s">
        <v>139</v>
      </c>
      <c r="M132" s="21">
        <f t="shared" si="19"/>
        <v>952</v>
      </c>
      <c r="N132" s="23">
        <f t="shared" si="20"/>
        <v>37984.8</v>
      </c>
    </row>
    <row r="133" customFormat="1" ht="22" customHeight="1" spans="1:14">
      <c r="A133" s="16"/>
      <c r="B133" s="16"/>
      <c r="C133" s="17"/>
      <c r="D133" s="17"/>
      <c r="E133" s="16"/>
      <c r="F133" s="18"/>
      <c r="G133" s="16"/>
      <c r="H133" s="16"/>
      <c r="I133" s="16"/>
      <c r="J133" s="10">
        <v>34</v>
      </c>
      <c r="K133" s="22">
        <f t="shared" si="18"/>
        <v>1356.6</v>
      </c>
      <c r="L133" s="12" t="s">
        <v>140</v>
      </c>
      <c r="M133" s="21">
        <f t="shared" si="19"/>
        <v>918</v>
      </c>
      <c r="N133" s="23">
        <f t="shared" si="20"/>
        <v>36628.2</v>
      </c>
    </row>
    <row r="134" customFormat="1" ht="22" customHeight="1" spans="1:14">
      <c r="A134" s="16"/>
      <c r="B134" s="16"/>
      <c r="C134" s="17"/>
      <c r="D134" s="17"/>
      <c r="E134" s="16"/>
      <c r="F134" s="18"/>
      <c r="G134" s="16"/>
      <c r="H134" s="16"/>
      <c r="I134" s="16"/>
      <c r="J134" s="10">
        <v>34</v>
      </c>
      <c r="K134" s="22">
        <f t="shared" si="18"/>
        <v>1356.6</v>
      </c>
      <c r="L134" s="12" t="s">
        <v>141</v>
      </c>
      <c r="M134" s="21">
        <f t="shared" si="19"/>
        <v>884</v>
      </c>
      <c r="N134" s="23">
        <f t="shared" si="20"/>
        <v>35271.6</v>
      </c>
    </row>
    <row r="135" customFormat="1" ht="22" customHeight="1" spans="1:14">
      <c r="A135" s="16"/>
      <c r="B135" s="16"/>
      <c r="C135" s="17"/>
      <c r="D135" s="17"/>
      <c r="E135" s="16"/>
      <c r="F135" s="18"/>
      <c r="G135" s="16"/>
      <c r="H135" s="16"/>
      <c r="I135" s="16"/>
      <c r="J135" s="10">
        <v>34</v>
      </c>
      <c r="K135" s="22">
        <f t="shared" si="18"/>
        <v>1356.6</v>
      </c>
      <c r="L135" s="12" t="s">
        <v>66</v>
      </c>
      <c r="M135" s="21">
        <f t="shared" si="19"/>
        <v>850</v>
      </c>
      <c r="N135" s="23">
        <f t="shared" si="20"/>
        <v>33915</v>
      </c>
    </row>
    <row r="136" customFormat="1" ht="22" customHeight="1" spans="1:14">
      <c r="A136" s="16"/>
      <c r="B136" s="16"/>
      <c r="C136" s="17"/>
      <c r="D136" s="17"/>
      <c r="E136" s="16"/>
      <c r="F136" s="18"/>
      <c r="G136" s="16"/>
      <c r="H136" s="16"/>
      <c r="I136" s="16"/>
      <c r="J136" s="10">
        <v>34</v>
      </c>
      <c r="K136" s="22">
        <f t="shared" si="18"/>
        <v>1356.6</v>
      </c>
      <c r="L136" s="12" t="s">
        <v>142</v>
      </c>
      <c r="M136" s="21">
        <f t="shared" si="19"/>
        <v>816</v>
      </c>
      <c r="N136" s="23">
        <f t="shared" si="20"/>
        <v>32558.4</v>
      </c>
    </row>
    <row r="137" customFormat="1" ht="22" customHeight="1" spans="1:14">
      <c r="A137" s="19"/>
      <c r="B137" s="19"/>
      <c r="C137" s="20"/>
      <c r="D137" s="20"/>
      <c r="E137" s="19"/>
      <c r="F137" s="27"/>
      <c r="G137" s="19"/>
      <c r="H137" s="19"/>
      <c r="I137" s="19"/>
      <c r="J137" s="10">
        <v>34</v>
      </c>
      <c r="K137" s="22">
        <f t="shared" si="18"/>
        <v>1356.6</v>
      </c>
      <c r="L137" s="12" t="s">
        <v>143</v>
      </c>
      <c r="M137" s="21">
        <f t="shared" si="19"/>
        <v>782</v>
      </c>
      <c r="N137" s="23">
        <f t="shared" si="20"/>
        <v>31201.8</v>
      </c>
    </row>
    <row r="138" customFormat="1" ht="17" customHeight="1" spans="1:14">
      <c r="A138" s="16">
        <v>29</v>
      </c>
      <c r="B138" s="16">
        <v>20200227</v>
      </c>
      <c r="C138" s="17" t="s">
        <v>144</v>
      </c>
      <c r="D138" s="17" t="s">
        <v>145</v>
      </c>
      <c r="E138" s="16" t="s">
        <v>48</v>
      </c>
      <c r="F138" s="18" t="s">
        <v>146</v>
      </c>
      <c r="G138" s="16">
        <v>400</v>
      </c>
      <c r="H138" s="16">
        <v>12</v>
      </c>
      <c r="I138" s="16">
        <f>SUM(G138*H138)</f>
        <v>4800</v>
      </c>
      <c r="J138" s="10">
        <v>40</v>
      </c>
      <c r="K138" s="22">
        <f>SUM(12*J138)</f>
        <v>480</v>
      </c>
      <c r="L138" s="12" t="s">
        <v>83</v>
      </c>
      <c r="M138" s="21">
        <f>SUM(G138-J138)</f>
        <v>360</v>
      </c>
      <c r="N138" s="21">
        <f>SUM(I138-K138)</f>
        <v>4320</v>
      </c>
    </row>
    <row r="139" customFormat="1" ht="17" customHeight="1" spans="1:14">
      <c r="A139" s="16"/>
      <c r="B139" s="16"/>
      <c r="C139" s="17"/>
      <c r="D139" s="17"/>
      <c r="E139" s="16"/>
      <c r="F139" s="18"/>
      <c r="G139" s="16"/>
      <c r="H139" s="16"/>
      <c r="I139" s="16"/>
      <c r="J139" s="10">
        <v>2</v>
      </c>
      <c r="K139" s="22">
        <f>SUM(12*J139)</f>
        <v>24</v>
      </c>
      <c r="L139" s="12" t="s">
        <v>147</v>
      </c>
      <c r="M139" s="21">
        <f>SUM(M138-J139)</f>
        <v>358</v>
      </c>
      <c r="N139" s="21">
        <f>SUM(N138-K139)</f>
        <v>4296</v>
      </c>
    </row>
    <row r="140" customFormat="1" ht="17" customHeight="1" spans="1:14">
      <c r="A140" s="16"/>
      <c r="B140" s="16"/>
      <c r="C140" s="17"/>
      <c r="D140" s="17"/>
      <c r="E140" s="16"/>
      <c r="F140" s="18"/>
      <c r="G140" s="16"/>
      <c r="H140" s="16"/>
      <c r="I140" s="16"/>
      <c r="J140" s="10">
        <v>10</v>
      </c>
      <c r="K140" s="22">
        <f>SUM(12*J140)</f>
        <v>120</v>
      </c>
      <c r="L140" s="12" t="s">
        <v>113</v>
      </c>
      <c r="M140" s="21">
        <f>SUM(M139-J140)</f>
        <v>348</v>
      </c>
      <c r="N140" s="21">
        <f>SUM(N139-K140)</f>
        <v>4176</v>
      </c>
    </row>
    <row r="141" customFormat="1" ht="16" customHeight="1" spans="1:14">
      <c r="A141" s="13">
        <v>30</v>
      </c>
      <c r="B141" s="13">
        <v>20200222</v>
      </c>
      <c r="C141" s="14" t="s">
        <v>125</v>
      </c>
      <c r="D141" s="14" t="s">
        <v>41</v>
      </c>
      <c r="E141" s="13" t="s">
        <v>18</v>
      </c>
      <c r="F141" s="15" t="s">
        <v>105</v>
      </c>
      <c r="G141" s="13">
        <v>300</v>
      </c>
      <c r="H141" s="13">
        <v>19.9</v>
      </c>
      <c r="I141" s="13">
        <f>SUM(G141*H141)</f>
        <v>5970</v>
      </c>
      <c r="J141" s="10">
        <v>30</v>
      </c>
      <c r="K141" s="22">
        <f>SUM(19.9*J141)</f>
        <v>597</v>
      </c>
      <c r="L141" s="12" t="s">
        <v>82</v>
      </c>
      <c r="M141" s="21">
        <f>SUM(G141-J141)</f>
        <v>270</v>
      </c>
      <c r="N141" s="21">
        <f>SUM(I141-K141)</f>
        <v>5373</v>
      </c>
    </row>
    <row r="142" customFormat="1" ht="16" customHeight="1" spans="1:14">
      <c r="A142" s="16"/>
      <c r="B142" s="16"/>
      <c r="C142" s="17"/>
      <c r="D142" s="17"/>
      <c r="E142" s="16"/>
      <c r="F142" s="18"/>
      <c r="G142" s="34"/>
      <c r="H142" s="34"/>
      <c r="I142" s="34"/>
      <c r="J142" s="10">
        <v>10</v>
      </c>
      <c r="K142" s="22">
        <f t="shared" ref="K142:K150" si="21">SUM(19.9*J142)</f>
        <v>199</v>
      </c>
      <c r="L142" s="12" t="s">
        <v>139</v>
      </c>
      <c r="M142" s="21">
        <f>SUM(M141-J142)</f>
        <v>260</v>
      </c>
      <c r="N142" s="21">
        <f>SUM(N141-K142)</f>
        <v>5174</v>
      </c>
    </row>
    <row r="143" customFormat="1" ht="16" customHeight="1" spans="1:14">
      <c r="A143" s="16"/>
      <c r="B143" s="16"/>
      <c r="C143" s="17"/>
      <c r="D143" s="17"/>
      <c r="E143" s="16"/>
      <c r="F143" s="18"/>
      <c r="G143" s="34"/>
      <c r="H143" s="34"/>
      <c r="I143" s="34"/>
      <c r="J143" s="10">
        <v>10</v>
      </c>
      <c r="K143" s="22">
        <f t="shared" si="21"/>
        <v>199</v>
      </c>
      <c r="L143" s="12" t="s">
        <v>136</v>
      </c>
      <c r="M143" s="21">
        <f t="shared" ref="M143:M150" si="22">SUM(M142-J143)</f>
        <v>250</v>
      </c>
      <c r="N143" s="21">
        <f t="shared" ref="N143:N151" si="23">SUM(N142-K143)</f>
        <v>4975</v>
      </c>
    </row>
    <row r="144" customFormat="1" ht="16" customHeight="1" spans="1:14">
      <c r="A144" s="16"/>
      <c r="B144" s="16"/>
      <c r="C144" s="17"/>
      <c r="D144" s="17"/>
      <c r="E144" s="16"/>
      <c r="F144" s="18"/>
      <c r="G144" s="34"/>
      <c r="H144" s="34"/>
      <c r="I144" s="34"/>
      <c r="J144" s="10">
        <v>10</v>
      </c>
      <c r="K144" s="22">
        <f t="shared" si="21"/>
        <v>199</v>
      </c>
      <c r="L144" s="12" t="s">
        <v>66</v>
      </c>
      <c r="M144" s="21">
        <f t="shared" si="22"/>
        <v>240</v>
      </c>
      <c r="N144" s="21">
        <f t="shared" si="23"/>
        <v>4776</v>
      </c>
    </row>
    <row r="145" customFormat="1" ht="16" customHeight="1" spans="1:14">
      <c r="A145" s="16"/>
      <c r="B145" s="16"/>
      <c r="C145" s="17"/>
      <c r="D145" s="17"/>
      <c r="E145" s="16"/>
      <c r="F145" s="18"/>
      <c r="G145" s="34"/>
      <c r="H145" s="34"/>
      <c r="I145" s="34"/>
      <c r="J145" s="10">
        <v>10</v>
      </c>
      <c r="K145" s="22">
        <f t="shared" si="21"/>
        <v>199</v>
      </c>
      <c r="L145" s="12" t="s">
        <v>112</v>
      </c>
      <c r="M145" s="21">
        <f t="shared" si="22"/>
        <v>230</v>
      </c>
      <c r="N145" s="21">
        <f t="shared" si="23"/>
        <v>4577</v>
      </c>
    </row>
    <row r="146" customFormat="1" ht="16" customHeight="1" spans="1:14">
      <c r="A146" s="16"/>
      <c r="B146" s="16"/>
      <c r="C146" s="17"/>
      <c r="D146" s="17"/>
      <c r="E146" s="16"/>
      <c r="F146" s="18"/>
      <c r="G146" s="34"/>
      <c r="H146" s="34"/>
      <c r="I146" s="34"/>
      <c r="J146" s="10">
        <v>10</v>
      </c>
      <c r="K146" s="22">
        <f t="shared" si="21"/>
        <v>199</v>
      </c>
      <c r="L146" s="12" t="s">
        <v>137</v>
      </c>
      <c r="M146" s="21">
        <f t="shared" si="22"/>
        <v>220</v>
      </c>
      <c r="N146" s="21">
        <f t="shared" si="23"/>
        <v>4378</v>
      </c>
    </row>
    <row r="147" customFormat="1" ht="16" customHeight="1" spans="1:14">
      <c r="A147" s="16"/>
      <c r="B147" s="16"/>
      <c r="C147" s="17"/>
      <c r="D147" s="17"/>
      <c r="E147" s="16"/>
      <c r="F147" s="18"/>
      <c r="G147" s="34"/>
      <c r="H147" s="34"/>
      <c r="I147" s="34"/>
      <c r="J147" s="10">
        <v>10</v>
      </c>
      <c r="K147" s="22">
        <f t="shared" si="21"/>
        <v>199</v>
      </c>
      <c r="L147" s="12" t="s">
        <v>132</v>
      </c>
      <c r="M147" s="21">
        <f t="shared" si="22"/>
        <v>210</v>
      </c>
      <c r="N147" s="21">
        <f t="shared" si="23"/>
        <v>4179</v>
      </c>
    </row>
    <row r="148" customFormat="1" ht="16" customHeight="1" spans="1:14">
      <c r="A148" s="16"/>
      <c r="B148" s="16"/>
      <c r="C148" s="17"/>
      <c r="D148" s="17"/>
      <c r="E148" s="16"/>
      <c r="F148" s="18"/>
      <c r="G148" s="34"/>
      <c r="H148" s="34"/>
      <c r="I148" s="34"/>
      <c r="J148" s="10">
        <v>10</v>
      </c>
      <c r="K148" s="22">
        <f t="shared" si="21"/>
        <v>199</v>
      </c>
      <c r="L148" s="12" t="s">
        <v>77</v>
      </c>
      <c r="M148" s="21">
        <f t="shared" si="22"/>
        <v>200</v>
      </c>
      <c r="N148" s="21">
        <f t="shared" si="23"/>
        <v>3980</v>
      </c>
    </row>
    <row r="149" customFormat="1" ht="16" customHeight="1" spans="1:14">
      <c r="A149" s="16"/>
      <c r="B149" s="16"/>
      <c r="C149" s="17"/>
      <c r="D149" s="17"/>
      <c r="E149" s="16"/>
      <c r="F149" s="18"/>
      <c r="G149" s="34"/>
      <c r="H149" s="34"/>
      <c r="I149" s="34"/>
      <c r="J149" s="10">
        <v>20</v>
      </c>
      <c r="K149" s="22">
        <f t="shared" si="21"/>
        <v>398</v>
      </c>
      <c r="L149" s="12" t="s">
        <v>45</v>
      </c>
      <c r="M149" s="21">
        <f t="shared" si="22"/>
        <v>180</v>
      </c>
      <c r="N149" s="21">
        <f t="shared" si="23"/>
        <v>3582</v>
      </c>
    </row>
    <row r="150" customFormat="1" ht="16" customHeight="1" spans="1:14">
      <c r="A150" s="16"/>
      <c r="B150" s="16"/>
      <c r="C150" s="17"/>
      <c r="D150" s="17"/>
      <c r="E150" s="16"/>
      <c r="F150" s="18"/>
      <c r="G150" s="34"/>
      <c r="H150" s="34"/>
      <c r="I150" s="34"/>
      <c r="J150" s="10">
        <v>20</v>
      </c>
      <c r="K150" s="22">
        <f t="shared" si="21"/>
        <v>398</v>
      </c>
      <c r="L150" s="12" t="s">
        <v>83</v>
      </c>
      <c r="M150" s="21">
        <f t="shared" si="22"/>
        <v>160</v>
      </c>
      <c r="N150" s="21">
        <f t="shared" si="23"/>
        <v>3184</v>
      </c>
    </row>
    <row r="151" customFormat="1" ht="24" customHeight="1" spans="1:14">
      <c r="A151" s="10">
        <v>31</v>
      </c>
      <c r="B151" s="10">
        <v>20200222</v>
      </c>
      <c r="C151" s="35" t="s">
        <v>125</v>
      </c>
      <c r="D151" s="35" t="s">
        <v>148</v>
      </c>
      <c r="E151" s="10" t="s">
        <v>29</v>
      </c>
      <c r="F151" s="12"/>
      <c r="G151" s="10">
        <v>200</v>
      </c>
      <c r="H151" s="10">
        <v>50</v>
      </c>
      <c r="I151" s="10">
        <f>SUM(G151*H151)</f>
        <v>10000</v>
      </c>
      <c r="J151" s="10">
        <v>200</v>
      </c>
      <c r="K151" s="22">
        <f>SUM(50*J151)</f>
        <v>10000</v>
      </c>
      <c r="L151" s="12" t="s">
        <v>30</v>
      </c>
      <c r="M151" s="21">
        <f>SUM(G151-J151)</f>
        <v>0</v>
      </c>
      <c r="N151" s="21">
        <f>SUM(I151-K151)</f>
        <v>0</v>
      </c>
    </row>
    <row r="152" customFormat="1" ht="17" customHeight="1" spans="1:14">
      <c r="A152" s="13">
        <v>32</v>
      </c>
      <c r="B152" s="13">
        <v>20200224</v>
      </c>
      <c r="C152" s="14" t="s">
        <v>149</v>
      </c>
      <c r="D152" s="14" t="s">
        <v>28</v>
      </c>
      <c r="E152" s="13" t="s">
        <v>29</v>
      </c>
      <c r="F152" s="15"/>
      <c r="G152" s="13">
        <v>10000</v>
      </c>
      <c r="H152" s="13">
        <v>1.2</v>
      </c>
      <c r="I152" s="13">
        <f>SUM(G152*H152)</f>
        <v>12000</v>
      </c>
      <c r="J152" s="10">
        <v>900</v>
      </c>
      <c r="K152" s="22">
        <f>SUM(1.2*J152)</f>
        <v>1080</v>
      </c>
      <c r="L152" s="12" t="s">
        <v>54</v>
      </c>
      <c r="M152" s="21">
        <f>SUM(G152-J152)</f>
        <v>9100</v>
      </c>
      <c r="N152" s="21">
        <f>SUM(I152-K152)</f>
        <v>10920</v>
      </c>
    </row>
    <row r="153" customFormat="1" ht="17" customHeight="1" spans="1:14">
      <c r="A153" s="16"/>
      <c r="B153" s="16"/>
      <c r="C153" s="17"/>
      <c r="D153" s="17"/>
      <c r="E153" s="16"/>
      <c r="F153" s="18"/>
      <c r="G153" s="16"/>
      <c r="H153" s="16"/>
      <c r="I153" s="16"/>
      <c r="J153" s="10">
        <v>800</v>
      </c>
      <c r="K153" s="22">
        <f t="shared" ref="K153:K165" si="24">SUM(1.2*J153)</f>
        <v>960</v>
      </c>
      <c r="L153" s="12" t="s">
        <v>150</v>
      </c>
      <c r="M153" s="21">
        <f t="shared" ref="M153:M165" si="25">SUM(M152-J153)</f>
        <v>8300</v>
      </c>
      <c r="N153" s="21">
        <f>SUM(N152-K153)</f>
        <v>9960</v>
      </c>
    </row>
    <row r="154" customFormat="1" ht="17" customHeight="1" spans="1:14">
      <c r="A154" s="16"/>
      <c r="B154" s="16"/>
      <c r="C154" s="17"/>
      <c r="D154" s="17"/>
      <c r="E154" s="16"/>
      <c r="F154" s="18"/>
      <c r="G154" s="16"/>
      <c r="H154" s="16"/>
      <c r="I154" s="16"/>
      <c r="J154" s="10">
        <v>500</v>
      </c>
      <c r="K154" s="22">
        <f t="shared" si="24"/>
        <v>600</v>
      </c>
      <c r="L154" s="12" t="s">
        <v>62</v>
      </c>
      <c r="M154" s="21">
        <f t="shared" si="25"/>
        <v>7800</v>
      </c>
      <c r="N154" s="21">
        <f t="shared" ref="N154:N165" si="26">SUM(N153-K154)</f>
        <v>9360</v>
      </c>
    </row>
    <row r="155" customFormat="1" ht="17" customHeight="1" spans="1:14">
      <c r="A155" s="16"/>
      <c r="B155" s="16"/>
      <c r="C155" s="17"/>
      <c r="D155" s="17"/>
      <c r="E155" s="16"/>
      <c r="F155" s="18"/>
      <c r="G155" s="16"/>
      <c r="H155" s="16"/>
      <c r="I155" s="16"/>
      <c r="J155" s="10">
        <v>1200</v>
      </c>
      <c r="K155" s="22">
        <f t="shared" si="24"/>
        <v>1440</v>
      </c>
      <c r="L155" s="12" t="s">
        <v>151</v>
      </c>
      <c r="M155" s="21">
        <f t="shared" si="25"/>
        <v>6600</v>
      </c>
      <c r="N155" s="21">
        <f t="shared" si="26"/>
        <v>7920</v>
      </c>
    </row>
    <row r="156" customFormat="1" ht="17" customHeight="1" spans="1:14">
      <c r="A156" s="16"/>
      <c r="B156" s="16"/>
      <c r="C156" s="17"/>
      <c r="D156" s="17"/>
      <c r="E156" s="16"/>
      <c r="F156" s="18"/>
      <c r="G156" s="16"/>
      <c r="H156" s="16"/>
      <c r="I156" s="16"/>
      <c r="J156" s="10">
        <v>1200</v>
      </c>
      <c r="K156" s="22">
        <f t="shared" si="24"/>
        <v>1440</v>
      </c>
      <c r="L156" s="12" t="s">
        <v>45</v>
      </c>
      <c r="M156" s="21">
        <f t="shared" si="25"/>
        <v>5400</v>
      </c>
      <c r="N156" s="21">
        <f t="shared" si="26"/>
        <v>6480</v>
      </c>
    </row>
    <row r="157" customFormat="1" ht="17" customHeight="1" spans="1:14">
      <c r="A157" s="16"/>
      <c r="B157" s="16"/>
      <c r="C157" s="17"/>
      <c r="D157" s="17"/>
      <c r="E157" s="16"/>
      <c r="F157" s="18"/>
      <c r="G157" s="16"/>
      <c r="H157" s="16"/>
      <c r="I157" s="16"/>
      <c r="J157" s="10">
        <v>1500</v>
      </c>
      <c r="K157" s="22">
        <f t="shared" si="24"/>
        <v>1800</v>
      </c>
      <c r="L157" s="12" t="s">
        <v>152</v>
      </c>
      <c r="M157" s="21">
        <f t="shared" si="25"/>
        <v>3900</v>
      </c>
      <c r="N157" s="21">
        <f t="shared" si="26"/>
        <v>4680</v>
      </c>
    </row>
    <row r="158" customFormat="1" ht="17" customHeight="1" spans="1:14">
      <c r="A158" s="16"/>
      <c r="B158" s="16"/>
      <c r="C158" s="17"/>
      <c r="D158" s="17"/>
      <c r="E158" s="16"/>
      <c r="F158" s="18"/>
      <c r="G158" s="16"/>
      <c r="H158" s="16"/>
      <c r="I158" s="16"/>
      <c r="J158" s="10">
        <v>600</v>
      </c>
      <c r="K158" s="22">
        <f t="shared" si="24"/>
        <v>720</v>
      </c>
      <c r="L158" s="12" t="s">
        <v>59</v>
      </c>
      <c r="M158" s="21">
        <f t="shared" si="25"/>
        <v>3300</v>
      </c>
      <c r="N158" s="21">
        <f t="shared" si="26"/>
        <v>3960</v>
      </c>
    </row>
    <row r="159" customFormat="1" ht="17" customHeight="1" spans="1:14">
      <c r="A159" s="16"/>
      <c r="B159" s="16"/>
      <c r="C159" s="17"/>
      <c r="D159" s="17"/>
      <c r="E159" s="16"/>
      <c r="F159" s="18"/>
      <c r="G159" s="16"/>
      <c r="H159" s="16"/>
      <c r="I159" s="16"/>
      <c r="J159" s="10">
        <v>600</v>
      </c>
      <c r="K159" s="22">
        <f t="shared" si="24"/>
        <v>720</v>
      </c>
      <c r="L159" s="12" t="s">
        <v>111</v>
      </c>
      <c r="M159" s="21">
        <f t="shared" si="25"/>
        <v>2700</v>
      </c>
      <c r="N159" s="21">
        <f t="shared" si="26"/>
        <v>3240</v>
      </c>
    </row>
    <row r="160" customFormat="1" ht="17" customHeight="1" spans="1:14">
      <c r="A160" s="16"/>
      <c r="B160" s="16"/>
      <c r="C160" s="17"/>
      <c r="D160" s="17"/>
      <c r="E160" s="16"/>
      <c r="F160" s="18"/>
      <c r="G160" s="16"/>
      <c r="H160" s="16"/>
      <c r="I160" s="16"/>
      <c r="J160" s="10">
        <v>600</v>
      </c>
      <c r="K160" s="22">
        <f t="shared" si="24"/>
        <v>720</v>
      </c>
      <c r="L160" s="12" t="s">
        <v>64</v>
      </c>
      <c r="M160" s="21">
        <f t="shared" si="25"/>
        <v>2100</v>
      </c>
      <c r="N160" s="21">
        <f t="shared" si="26"/>
        <v>2520</v>
      </c>
    </row>
    <row r="161" customFormat="1" ht="17" customHeight="1" spans="1:14">
      <c r="A161" s="16"/>
      <c r="B161" s="16"/>
      <c r="C161" s="17"/>
      <c r="D161" s="17"/>
      <c r="E161" s="16"/>
      <c r="F161" s="18"/>
      <c r="G161" s="16"/>
      <c r="H161" s="16"/>
      <c r="I161" s="16"/>
      <c r="J161" s="10">
        <v>600</v>
      </c>
      <c r="K161" s="22">
        <f t="shared" si="24"/>
        <v>720</v>
      </c>
      <c r="L161" s="12" t="s">
        <v>69</v>
      </c>
      <c r="M161" s="21">
        <f t="shared" si="25"/>
        <v>1500</v>
      </c>
      <c r="N161" s="21">
        <f t="shared" si="26"/>
        <v>1800</v>
      </c>
    </row>
    <row r="162" customFormat="1" ht="17" customHeight="1" spans="1:14">
      <c r="A162" s="16"/>
      <c r="B162" s="16"/>
      <c r="C162" s="17"/>
      <c r="D162" s="17"/>
      <c r="E162" s="16"/>
      <c r="F162" s="18"/>
      <c r="G162" s="16"/>
      <c r="H162" s="16"/>
      <c r="I162" s="16"/>
      <c r="J162" s="10">
        <v>300</v>
      </c>
      <c r="K162" s="22">
        <f t="shared" si="24"/>
        <v>360</v>
      </c>
      <c r="L162" s="12" t="s">
        <v>153</v>
      </c>
      <c r="M162" s="21">
        <f t="shared" si="25"/>
        <v>1200</v>
      </c>
      <c r="N162" s="21">
        <f t="shared" si="26"/>
        <v>1440</v>
      </c>
    </row>
    <row r="163" customFormat="1" ht="17" customHeight="1" spans="1:14">
      <c r="A163" s="16"/>
      <c r="B163" s="16"/>
      <c r="C163" s="17"/>
      <c r="D163" s="17"/>
      <c r="E163" s="16"/>
      <c r="F163" s="18"/>
      <c r="G163" s="16"/>
      <c r="H163" s="16"/>
      <c r="I163" s="16"/>
      <c r="J163" s="10">
        <v>300</v>
      </c>
      <c r="K163" s="22">
        <f t="shared" si="24"/>
        <v>360</v>
      </c>
      <c r="L163" s="12" t="s">
        <v>154</v>
      </c>
      <c r="M163" s="21">
        <f t="shared" si="25"/>
        <v>900</v>
      </c>
      <c r="N163" s="21">
        <f t="shared" si="26"/>
        <v>1080</v>
      </c>
    </row>
    <row r="164" customFormat="1" ht="17" customHeight="1" spans="1:14">
      <c r="A164" s="16"/>
      <c r="B164" s="16"/>
      <c r="C164" s="17"/>
      <c r="D164" s="17"/>
      <c r="E164" s="16"/>
      <c r="F164" s="18"/>
      <c r="G164" s="16"/>
      <c r="H164" s="16"/>
      <c r="I164" s="16"/>
      <c r="J164" s="10">
        <v>300</v>
      </c>
      <c r="K164" s="22">
        <f t="shared" si="24"/>
        <v>360</v>
      </c>
      <c r="L164" s="12" t="s">
        <v>155</v>
      </c>
      <c r="M164" s="21">
        <f t="shared" si="25"/>
        <v>600</v>
      </c>
      <c r="N164" s="21">
        <f t="shared" si="26"/>
        <v>720</v>
      </c>
    </row>
    <row r="165" customFormat="1" ht="17" customHeight="1" spans="1:14">
      <c r="A165" s="16"/>
      <c r="B165" s="16"/>
      <c r="C165" s="17"/>
      <c r="D165" s="17"/>
      <c r="E165" s="16"/>
      <c r="F165" s="18"/>
      <c r="G165" s="16"/>
      <c r="H165" s="16"/>
      <c r="I165" s="16"/>
      <c r="J165" s="10">
        <v>600</v>
      </c>
      <c r="K165" s="22">
        <f t="shared" si="24"/>
        <v>720</v>
      </c>
      <c r="L165" s="12" t="s">
        <v>83</v>
      </c>
      <c r="M165" s="21">
        <f t="shared" si="25"/>
        <v>0</v>
      </c>
      <c r="N165" s="21">
        <f t="shared" si="26"/>
        <v>0</v>
      </c>
    </row>
    <row r="166" customFormat="1" ht="16" customHeight="1" spans="1:14">
      <c r="A166" s="13">
        <v>33</v>
      </c>
      <c r="B166" s="13">
        <v>20200225</v>
      </c>
      <c r="C166" s="14" t="s">
        <v>128</v>
      </c>
      <c r="D166" s="14" t="s">
        <v>41</v>
      </c>
      <c r="E166" s="13" t="s">
        <v>48</v>
      </c>
      <c r="F166" s="15" t="s">
        <v>156</v>
      </c>
      <c r="G166" s="13">
        <v>400</v>
      </c>
      <c r="H166" s="13">
        <v>19.9</v>
      </c>
      <c r="I166" s="13">
        <f>SUM(G166*H166)</f>
        <v>7960</v>
      </c>
      <c r="J166" s="10">
        <v>200</v>
      </c>
      <c r="K166" s="22">
        <f>SUM(19.9*J166)</f>
        <v>3980</v>
      </c>
      <c r="L166" s="12" t="s">
        <v>157</v>
      </c>
      <c r="M166" s="21">
        <f>SUM(G166-J166)</f>
        <v>200</v>
      </c>
      <c r="N166" s="23">
        <f>SUM(I166-K166)</f>
        <v>3980</v>
      </c>
    </row>
    <row r="167" customFormat="1" ht="16" customHeight="1" spans="1:14">
      <c r="A167" s="16"/>
      <c r="B167" s="16"/>
      <c r="C167" s="17"/>
      <c r="D167" s="17"/>
      <c r="E167" s="16"/>
      <c r="F167" s="18"/>
      <c r="G167" s="16"/>
      <c r="H167" s="16"/>
      <c r="I167" s="16"/>
      <c r="J167" s="10">
        <v>10</v>
      </c>
      <c r="K167" s="22">
        <f t="shared" ref="K167:K178" si="27">SUM(19.9*J167)</f>
        <v>199</v>
      </c>
      <c r="L167" s="12" t="s">
        <v>79</v>
      </c>
      <c r="M167" s="21">
        <f>SUM(M166-J167)</f>
        <v>190</v>
      </c>
      <c r="N167" s="23">
        <f>SUM(N166-K167)</f>
        <v>3781</v>
      </c>
    </row>
    <row r="168" customFormat="1" ht="16" customHeight="1" spans="1:14">
      <c r="A168" s="16"/>
      <c r="B168" s="16"/>
      <c r="C168" s="17"/>
      <c r="D168" s="17"/>
      <c r="E168" s="16"/>
      <c r="F168" s="18"/>
      <c r="G168" s="16"/>
      <c r="H168" s="16"/>
      <c r="I168" s="16"/>
      <c r="J168" s="10">
        <v>5</v>
      </c>
      <c r="K168" s="22">
        <f t="shared" si="27"/>
        <v>99.5</v>
      </c>
      <c r="L168" s="12" t="s">
        <v>158</v>
      </c>
      <c r="M168" s="21">
        <f t="shared" ref="M168:M178" si="28">SUM(M167-J168)</f>
        <v>185</v>
      </c>
      <c r="N168" s="23">
        <f t="shared" ref="N168:N178" si="29">SUM(N167-K168)</f>
        <v>3681.5</v>
      </c>
    </row>
    <row r="169" customFormat="1" ht="16" customHeight="1" spans="1:14">
      <c r="A169" s="16"/>
      <c r="B169" s="16"/>
      <c r="C169" s="17"/>
      <c r="D169" s="17"/>
      <c r="E169" s="16"/>
      <c r="F169" s="18"/>
      <c r="G169" s="16"/>
      <c r="H169" s="16"/>
      <c r="I169" s="16"/>
      <c r="J169" s="10">
        <f>5+40</f>
        <v>45</v>
      </c>
      <c r="K169" s="22">
        <f t="shared" si="27"/>
        <v>895.5</v>
      </c>
      <c r="L169" s="12" t="s">
        <v>123</v>
      </c>
      <c r="M169" s="21">
        <f t="shared" si="28"/>
        <v>140</v>
      </c>
      <c r="N169" s="23">
        <f t="shared" si="29"/>
        <v>2786</v>
      </c>
    </row>
    <row r="170" customFormat="1" ht="16" customHeight="1" spans="1:14">
      <c r="A170" s="16"/>
      <c r="B170" s="16"/>
      <c r="C170" s="17"/>
      <c r="D170" s="17"/>
      <c r="E170" s="16"/>
      <c r="F170" s="18"/>
      <c r="G170" s="16"/>
      <c r="H170" s="16"/>
      <c r="I170" s="16"/>
      <c r="J170" s="10">
        <v>40</v>
      </c>
      <c r="K170" s="22">
        <f t="shared" si="27"/>
        <v>796</v>
      </c>
      <c r="L170" s="12" t="s">
        <v>65</v>
      </c>
      <c r="M170" s="21">
        <f t="shared" si="28"/>
        <v>100</v>
      </c>
      <c r="N170" s="23">
        <f t="shared" si="29"/>
        <v>1990</v>
      </c>
    </row>
    <row r="171" customFormat="1" ht="16" customHeight="1" spans="1:14">
      <c r="A171" s="16"/>
      <c r="B171" s="16"/>
      <c r="C171" s="17"/>
      <c r="D171" s="17"/>
      <c r="E171" s="16"/>
      <c r="F171" s="18"/>
      <c r="G171" s="16"/>
      <c r="H171" s="16"/>
      <c r="I171" s="16"/>
      <c r="J171" s="10">
        <v>22</v>
      </c>
      <c r="K171" s="22">
        <f t="shared" si="27"/>
        <v>437.8</v>
      </c>
      <c r="L171" s="12" t="s">
        <v>53</v>
      </c>
      <c r="M171" s="21">
        <f t="shared" si="28"/>
        <v>78</v>
      </c>
      <c r="N171" s="23">
        <f t="shared" si="29"/>
        <v>1552.2</v>
      </c>
    </row>
    <row r="172" customFormat="1" ht="16" customHeight="1" spans="1:14">
      <c r="A172" s="16"/>
      <c r="B172" s="16"/>
      <c r="C172" s="17"/>
      <c r="D172" s="17"/>
      <c r="E172" s="16"/>
      <c r="F172" s="18"/>
      <c r="G172" s="16"/>
      <c r="H172" s="16"/>
      <c r="I172" s="16"/>
      <c r="J172" s="10">
        <f>10+10</f>
        <v>20</v>
      </c>
      <c r="K172" s="22">
        <f t="shared" si="27"/>
        <v>398</v>
      </c>
      <c r="L172" s="12" t="s">
        <v>61</v>
      </c>
      <c r="M172" s="21">
        <f t="shared" si="28"/>
        <v>58</v>
      </c>
      <c r="N172" s="23">
        <f t="shared" si="29"/>
        <v>1154.2</v>
      </c>
    </row>
    <row r="173" customFormat="1" ht="16" customHeight="1" spans="1:14">
      <c r="A173" s="16"/>
      <c r="B173" s="16"/>
      <c r="C173" s="17"/>
      <c r="D173" s="17"/>
      <c r="E173" s="16"/>
      <c r="F173" s="18"/>
      <c r="G173" s="16"/>
      <c r="H173" s="16"/>
      <c r="I173" s="16"/>
      <c r="J173" s="10">
        <v>8</v>
      </c>
      <c r="K173" s="22">
        <f t="shared" si="27"/>
        <v>159.2</v>
      </c>
      <c r="L173" s="12" t="s">
        <v>159</v>
      </c>
      <c r="M173" s="21">
        <f t="shared" si="28"/>
        <v>50</v>
      </c>
      <c r="N173" s="23">
        <f t="shared" si="29"/>
        <v>995</v>
      </c>
    </row>
    <row r="174" customFormat="1" ht="16" customHeight="1" spans="1:14">
      <c r="A174" s="16"/>
      <c r="B174" s="16"/>
      <c r="C174" s="17"/>
      <c r="D174" s="17"/>
      <c r="E174" s="16"/>
      <c r="F174" s="18"/>
      <c r="G174" s="16"/>
      <c r="H174" s="16"/>
      <c r="I174" s="16"/>
      <c r="J174" s="10">
        <v>20</v>
      </c>
      <c r="K174" s="22">
        <f t="shared" si="27"/>
        <v>398</v>
      </c>
      <c r="L174" s="12" t="s">
        <v>78</v>
      </c>
      <c r="M174" s="21">
        <f t="shared" si="28"/>
        <v>30</v>
      </c>
      <c r="N174" s="23">
        <f t="shared" si="29"/>
        <v>597</v>
      </c>
    </row>
    <row r="175" customFormat="1" ht="16" customHeight="1" spans="1:14">
      <c r="A175" s="16"/>
      <c r="B175" s="16"/>
      <c r="C175" s="17"/>
      <c r="D175" s="17"/>
      <c r="E175" s="16"/>
      <c r="F175" s="18"/>
      <c r="G175" s="16"/>
      <c r="H175" s="16"/>
      <c r="I175" s="16"/>
      <c r="J175" s="10">
        <v>10</v>
      </c>
      <c r="K175" s="22">
        <f t="shared" si="27"/>
        <v>199</v>
      </c>
      <c r="L175" s="12" t="s">
        <v>160</v>
      </c>
      <c r="M175" s="21">
        <f t="shared" si="28"/>
        <v>20</v>
      </c>
      <c r="N175" s="23">
        <f t="shared" si="29"/>
        <v>398</v>
      </c>
    </row>
    <row r="176" customFormat="1" ht="16" customHeight="1" spans="1:14">
      <c r="A176" s="16"/>
      <c r="B176" s="16"/>
      <c r="C176" s="17"/>
      <c r="D176" s="17"/>
      <c r="E176" s="16"/>
      <c r="F176" s="18"/>
      <c r="G176" s="16"/>
      <c r="H176" s="16"/>
      <c r="I176" s="16"/>
      <c r="J176" s="10">
        <v>10</v>
      </c>
      <c r="K176" s="22">
        <f t="shared" si="27"/>
        <v>199</v>
      </c>
      <c r="L176" s="12" t="s">
        <v>51</v>
      </c>
      <c r="M176" s="21">
        <f t="shared" si="28"/>
        <v>10</v>
      </c>
      <c r="N176" s="23">
        <f t="shared" si="29"/>
        <v>199</v>
      </c>
    </row>
    <row r="177" customFormat="1" ht="16" customHeight="1" spans="1:14">
      <c r="A177" s="16"/>
      <c r="B177" s="16"/>
      <c r="C177" s="17"/>
      <c r="D177" s="17"/>
      <c r="E177" s="16"/>
      <c r="F177" s="18"/>
      <c r="G177" s="16"/>
      <c r="H177" s="16"/>
      <c r="I177" s="16"/>
      <c r="J177" s="10">
        <v>8</v>
      </c>
      <c r="K177" s="22">
        <f t="shared" si="27"/>
        <v>159.2</v>
      </c>
      <c r="L177" s="12" t="s">
        <v>63</v>
      </c>
      <c r="M177" s="21">
        <f t="shared" si="28"/>
        <v>2</v>
      </c>
      <c r="N177" s="23">
        <f t="shared" si="29"/>
        <v>39.7999999999996</v>
      </c>
    </row>
    <row r="178" customFormat="1" ht="16" customHeight="1" spans="1:14">
      <c r="A178" s="16"/>
      <c r="B178" s="16"/>
      <c r="C178" s="17"/>
      <c r="D178" s="17"/>
      <c r="E178" s="16"/>
      <c r="F178" s="18"/>
      <c r="G178" s="16"/>
      <c r="H178" s="16"/>
      <c r="I178" s="16"/>
      <c r="J178" s="10">
        <v>2</v>
      </c>
      <c r="K178" s="22">
        <f t="shared" si="27"/>
        <v>39.8</v>
      </c>
      <c r="L178" s="12" t="s">
        <v>52</v>
      </c>
      <c r="M178" s="21">
        <f t="shared" si="28"/>
        <v>0</v>
      </c>
      <c r="N178" s="23">
        <f t="shared" si="29"/>
        <v>-4.40536496171262e-13</v>
      </c>
    </row>
    <row r="179" customFormat="1" ht="27" customHeight="1" spans="1:14">
      <c r="A179" s="10">
        <v>34</v>
      </c>
      <c r="B179" s="10">
        <v>20200216</v>
      </c>
      <c r="C179" s="12" t="s">
        <v>35</v>
      </c>
      <c r="D179" s="11" t="s">
        <v>161</v>
      </c>
      <c r="E179" s="10" t="s">
        <v>48</v>
      </c>
      <c r="F179" s="12" t="s">
        <v>162</v>
      </c>
      <c r="G179" s="36">
        <v>100</v>
      </c>
      <c r="H179" s="36">
        <v>17</v>
      </c>
      <c r="I179" s="36">
        <f>SUM(G179*H179)</f>
        <v>1700</v>
      </c>
      <c r="J179" s="10"/>
      <c r="K179" s="10"/>
      <c r="L179" s="12"/>
      <c r="M179" s="21">
        <f t="shared" ref="M179:M184" si="30">SUM(G179-J179)</f>
        <v>100</v>
      </c>
      <c r="N179" s="21">
        <f t="shared" ref="N179:N184" si="31">SUM(I179-K179)</f>
        <v>1700</v>
      </c>
    </row>
    <row r="180" customFormat="1" ht="29" customHeight="1" spans="1:14">
      <c r="A180" s="10">
        <v>35</v>
      </c>
      <c r="B180" s="10">
        <v>20200216</v>
      </c>
      <c r="C180" s="12" t="s">
        <v>35</v>
      </c>
      <c r="D180" s="11" t="s">
        <v>41</v>
      </c>
      <c r="E180" s="10" t="s">
        <v>48</v>
      </c>
      <c r="F180" s="12" t="s">
        <v>163</v>
      </c>
      <c r="G180" s="36">
        <v>500</v>
      </c>
      <c r="H180" s="36">
        <v>13</v>
      </c>
      <c r="I180" s="36">
        <f>SUM(G180*H180)</f>
        <v>6500</v>
      </c>
      <c r="J180" s="10"/>
      <c r="K180" s="10"/>
      <c r="L180" s="12"/>
      <c r="M180" s="21">
        <f t="shared" si="30"/>
        <v>500</v>
      </c>
      <c r="N180" s="21">
        <f t="shared" si="31"/>
        <v>6500</v>
      </c>
    </row>
    <row r="181" customFormat="1" ht="42" customHeight="1" spans="1:14">
      <c r="A181" s="10">
        <v>36</v>
      </c>
      <c r="B181" s="10">
        <v>20200220</v>
      </c>
      <c r="C181" s="12" t="s">
        <v>164</v>
      </c>
      <c r="D181" s="11" t="s">
        <v>145</v>
      </c>
      <c r="E181" s="10" t="s">
        <v>48</v>
      </c>
      <c r="F181" s="12" t="s">
        <v>146</v>
      </c>
      <c r="G181" s="36">
        <v>400</v>
      </c>
      <c r="H181" s="36">
        <v>12</v>
      </c>
      <c r="I181" s="36">
        <f>SUM(G181*H181)</f>
        <v>4800</v>
      </c>
      <c r="J181" s="10"/>
      <c r="K181" s="10"/>
      <c r="L181" s="12"/>
      <c r="M181" s="21">
        <f t="shared" si="30"/>
        <v>400</v>
      </c>
      <c r="N181" s="21">
        <f t="shared" si="31"/>
        <v>4800</v>
      </c>
    </row>
    <row r="182" customFormat="1" ht="32" customHeight="1" spans="1:14">
      <c r="A182" s="10">
        <v>37</v>
      </c>
      <c r="B182" s="10">
        <v>20200220</v>
      </c>
      <c r="C182" s="12" t="s">
        <v>144</v>
      </c>
      <c r="D182" s="11" t="s">
        <v>145</v>
      </c>
      <c r="E182" s="10" t="s">
        <v>18</v>
      </c>
      <c r="F182" s="12" t="s">
        <v>165</v>
      </c>
      <c r="G182" s="36">
        <v>320</v>
      </c>
      <c r="H182" s="36">
        <v>12</v>
      </c>
      <c r="I182" s="36">
        <f>SUM(G182*H182)</f>
        <v>3840</v>
      </c>
      <c r="J182" s="10"/>
      <c r="K182" s="10"/>
      <c r="L182" s="12"/>
      <c r="M182" s="21">
        <f t="shared" si="30"/>
        <v>320</v>
      </c>
      <c r="N182" s="21">
        <f t="shared" si="31"/>
        <v>3840</v>
      </c>
    </row>
    <row r="183" customFormat="1" ht="25.05" customHeight="1" spans="1:14">
      <c r="A183" s="10">
        <v>38</v>
      </c>
      <c r="B183" s="10"/>
      <c r="C183" s="11"/>
      <c r="D183" s="11"/>
      <c r="E183" s="10"/>
      <c r="F183" s="11"/>
      <c r="G183" s="10"/>
      <c r="H183" s="10"/>
      <c r="I183" s="10"/>
      <c r="J183" s="10"/>
      <c r="K183" s="10"/>
      <c r="L183" s="12"/>
      <c r="M183" s="21">
        <f t="shared" si="30"/>
        <v>0</v>
      </c>
      <c r="N183" s="21">
        <f t="shared" si="31"/>
        <v>0</v>
      </c>
    </row>
    <row r="184" customFormat="1" ht="25.05" customHeight="1" spans="1:14">
      <c r="A184" s="10">
        <v>39</v>
      </c>
      <c r="B184" s="10"/>
      <c r="C184" s="11"/>
      <c r="D184" s="11"/>
      <c r="E184" s="10"/>
      <c r="F184" s="11"/>
      <c r="G184" s="10"/>
      <c r="H184" s="10"/>
      <c r="I184" s="22">
        <f>SUM(I4:I183)</f>
        <v>294480.73</v>
      </c>
      <c r="J184" s="10"/>
      <c r="K184" s="10">
        <f>SUM(K4:K183)</f>
        <v>193034.256</v>
      </c>
      <c r="L184" s="12"/>
      <c r="M184" s="21">
        <f t="shared" si="30"/>
        <v>0</v>
      </c>
      <c r="N184" s="22">
        <f t="shared" si="31"/>
        <v>101446.474</v>
      </c>
    </row>
    <row r="185" customFormat="1" ht="25.05" customHeight="1" spans="2:12">
      <c r="B185" s="37" t="s">
        <v>166</v>
      </c>
      <c r="C185" s="38"/>
      <c r="D185" s="39"/>
      <c r="E185" t="s">
        <v>167</v>
      </c>
      <c r="F185" s="38"/>
      <c r="G185" s="37"/>
      <c r="H185" s="37"/>
      <c r="I185" s="37"/>
      <c r="J185" t="s">
        <v>168</v>
      </c>
      <c r="L185" s="3"/>
    </row>
    <row r="186" ht="25.05" customHeight="1"/>
    <row r="187" ht="25.05" customHeight="1"/>
  </sheetData>
  <mergeCells count="153">
    <mergeCell ref="A1:N1"/>
    <mergeCell ref="F2:M2"/>
    <mergeCell ref="A16:A33"/>
    <mergeCell ref="A34:A52"/>
    <mergeCell ref="A53:A59"/>
    <mergeCell ref="A63:A64"/>
    <mergeCell ref="A65:A66"/>
    <mergeCell ref="A67:A72"/>
    <mergeCell ref="A73:A78"/>
    <mergeCell ref="A79:A99"/>
    <mergeCell ref="A100:A105"/>
    <mergeCell ref="A106:A109"/>
    <mergeCell ref="A110:A113"/>
    <mergeCell ref="A114:A116"/>
    <mergeCell ref="A117:A137"/>
    <mergeCell ref="A138:A140"/>
    <mergeCell ref="A141:A150"/>
    <mergeCell ref="A152:A165"/>
    <mergeCell ref="A166:A178"/>
    <mergeCell ref="B16:B33"/>
    <mergeCell ref="B34:B52"/>
    <mergeCell ref="B53:B59"/>
    <mergeCell ref="B63:B64"/>
    <mergeCell ref="B65:B66"/>
    <mergeCell ref="B67:B72"/>
    <mergeCell ref="B73:B78"/>
    <mergeCell ref="B79:B99"/>
    <mergeCell ref="B100:B105"/>
    <mergeCell ref="B106:B109"/>
    <mergeCell ref="B110:B113"/>
    <mergeCell ref="B114:B116"/>
    <mergeCell ref="B117:B137"/>
    <mergeCell ref="B138:B140"/>
    <mergeCell ref="B141:B150"/>
    <mergeCell ref="B152:B165"/>
    <mergeCell ref="B166:B178"/>
    <mergeCell ref="C16:C60"/>
    <mergeCell ref="C63:C64"/>
    <mergeCell ref="C65:C66"/>
    <mergeCell ref="C67:C72"/>
    <mergeCell ref="C73:C78"/>
    <mergeCell ref="C79:C99"/>
    <mergeCell ref="C100:C105"/>
    <mergeCell ref="C106:C109"/>
    <mergeCell ref="C110:C113"/>
    <mergeCell ref="C114:C116"/>
    <mergeCell ref="C117:C137"/>
    <mergeCell ref="C138:C140"/>
    <mergeCell ref="C141:C150"/>
    <mergeCell ref="C152:C165"/>
    <mergeCell ref="C166:C178"/>
    <mergeCell ref="D16:D33"/>
    <mergeCell ref="D34:D52"/>
    <mergeCell ref="D53:D59"/>
    <mergeCell ref="D63:D64"/>
    <mergeCell ref="D65:D66"/>
    <mergeCell ref="D67:D72"/>
    <mergeCell ref="D73:D78"/>
    <mergeCell ref="D79:D99"/>
    <mergeCell ref="D100:D105"/>
    <mergeCell ref="D106:D109"/>
    <mergeCell ref="D110:D113"/>
    <mergeCell ref="D114:D116"/>
    <mergeCell ref="D117:D137"/>
    <mergeCell ref="D138:D140"/>
    <mergeCell ref="D141:D150"/>
    <mergeCell ref="D152:D165"/>
    <mergeCell ref="D166:D178"/>
    <mergeCell ref="E16:E33"/>
    <mergeCell ref="E34:E52"/>
    <mergeCell ref="E53:E59"/>
    <mergeCell ref="E63:E64"/>
    <mergeCell ref="E65:E66"/>
    <mergeCell ref="E67:E72"/>
    <mergeCell ref="E73:E78"/>
    <mergeCell ref="E79:E99"/>
    <mergeCell ref="E100:E105"/>
    <mergeCell ref="E106:E109"/>
    <mergeCell ref="E110:E113"/>
    <mergeCell ref="E114:E116"/>
    <mergeCell ref="E117:E137"/>
    <mergeCell ref="E138:E140"/>
    <mergeCell ref="E141:E150"/>
    <mergeCell ref="E152:E165"/>
    <mergeCell ref="E166:E178"/>
    <mergeCell ref="F16:F33"/>
    <mergeCell ref="F34:F52"/>
    <mergeCell ref="F53:F59"/>
    <mergeCell ref="F63:F64"/>
    <mergeCell ref="F65:F66"/>
    <mergeCell ref="F67:F72"/>
    <mergeCell ref="F73:F78"/>
    <mergeCell ref="F79:F99"/>
    <mergeCell ref="F100:F105"/>
    <mergeCell ref="F106:F109"/>
    <mergeCell ref="F110:F113"/>
    <mergeCell ref="F114:F116"/>
    <mergeCell ref="F117:F137"/>
    <mergeCell ref="F138:F140"/>
    <mergeCell ref="F141:F150"/>
    <mergeCell ref="F152:F165"/>
    <mergeCell ref="F166:F178"/>
    <mergeCell ref="G16:G33"/>
    <mergeCell ref="G34:G52"/>
    <mergeCell ref="G53:G59"/>
    <mergeCell ref="G63:G64"/>
    <mergeCell ref="G65:G66"/>
    <mergeCell ref="G67:G72"/>
    <mergeCell ref="G73:G78"/>
    <mergeCell ref="G79:G99"/>
    <mergeCell ref="G100:G105"/>
    <mergeCell ref="G106:G109"/>
    <mergeCell ref="G110:G113"/>
    <mergeCell ref="G114:G116"/>
    <mergeCell ref="G117:G137"/>
    <mergeCell ref="G138:G140"/>
    <mergeCell ref="G141:G150"/>
    <mergeCell ref="G152:G165"/>
    <mergeCell ref="G166:G178"/>
    <mergeCell ref="H16:H33"/>
    <mergeCell ref="H34:H52"/>
    <mergeCell ref="H53:H59"/>
    <mergeCell ref="H63:H64"/>
    <mergeCell ref="H65:H66"/>
    <mergeCell ref="H67:H72"/>
    <mergeCell ref="H73:H78"/>
    <mergeCell ref="H79:H99"/>
    <mergeCell ref="H100:H105"/>
    <mergeCell ref="H106:H109"/>
    <mergeCell ref="H110:H113"/>
    <mergeCell ref="H114:H116"/>
    <mergeCell ref="H117:H137"/>
    <mergeCell ref="H138:H140"/>
    <mergeCell ref="H141:H150"/>
    <mergeCell ref="H152:H165"/>
    <mergeCell ref="H166:H178"/>
    <mergeCell ref="I16:I33"/>
    <mergeCell ref="I34:I52"/>
    <mergeCell ref="I53:I59"/>
    <mergeCell ref="I63:I64"/>
    <mergeCell ref="I65:I66"/>
    <mergeCell ref="I67:I72"/>
    <mergeCell ref="I73:I78"/>
    <mergeCell ref="I79:I99"/>
    <mergeCell ref="I100:I105"/>
    <mergeCell ref="I106:I109"/>
    <mergeCell ref="I110:I113"/>
    <mergeCell ref="I114:I116"/>
    <mergeCell ref="I117:I137"/>
    <mergeCell ref="I138:I140"/>
    <mergeCell ref="I141:I150"/>
    <mergeCell ref="I152:I165"/>
    <mergeCell ref="I166:I178"/>
  </mergeCells>
  <pageMargins left="0.751388888888889" right="0.751388888888889" top="0.393055555555556" bottom="0.275" header="0.275" footer="0.196527777777778"/>
  <pageSetup paperSize="9" orientation="landscape" horizontalDpi="600"/>
  <headerFooter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2020-02-04T01:15:00Z</dcterms:created>
  <dcterms:modified xsi:type="dcterms:W3CDTF">2021-04-20T07:42:55Z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2052-11.8.2.8808</vt:lpwstr>
  </property>
</Properties>
</file>